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4935" activeTab="3"/>
  </bookViews>
  <sheets>
    <sheet name="CRACK" sheetId="1" r:id="rId1"/>
    <sheet name="OPTION" sheetId="5" r:id="rId2"/>
    <sheet name="DELTA" sheetId="6" r:id="rId3"/>
    <sheet name="VALUE" sheetId="4" r:id="rId4"/>
  </sheets>
  <definedNames>
    <definedName name="solver_adj" localSheetId="2" hidden="1">DELTA!$C$18:$I$25</definedName>
    <definedName name="solver_adj" localSheetId="1" hidden="1">OPTION!$C$18:$C$25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st" localSheetId="2" hidden="1">1</definedName>
    <definedName name="solver_est" localSheetId="1" hidden="1">1</definedName>
    <definedName name="solver_itr" localSheetId="2" hidden="1">1000</definedName>
    <definedName name="solver_itr" localSheetId="1" hidden="1">10000</definedName>
    <definedName name="solver_lhs1" localSheetId="2" hidden="1">DELTA!$C$27</definedName>
    <definedName name="solver_lhs1" localSheetId="1" hidden="1">OPTION!$C$27</definedName>
    <definedName name="solver_lhs2" localSheetId="2" hidden="1">DELTA!$C$27:$I$34</definedName>
    <definedName name="solver_lhs2" localSheetId="1" hidden="1">OPTION!$C$28:$C$34</definedName>
    <definedName name="solver_lin" localSheetId="2" hidden="1">2</definedName>
    <definedName name="solver_lin" localSheetId="1" hidden="1">2</definedName>
    <definedName name="solver_neg" localSheetId="2" hidden="1">2</definedName>
    <definedName name="solver_neg" localSheetId="1" hidden="1">2</definedName>
    <definedName name="solver_num" localSheetId="2" hidden="1">2</definedName>
    <definedName name="solver_num" localSheetId="1" hidden="1">2</definedName>
    <definedName name="solver_nwt" localSheetId="2" hidden="1">1</definedName>
    <definedName name="solver_nwt" localSheetId="1" hidden="1">1</definedName>
    <definedName name="solver_opt" localSheetId="2" hidden="1">DELTA!$J$35</definedName>
    <definedName name="solver_opt" localSheetId="1" hidden="1">OPTION!$C$35</definedName>
    <definedName name="solver_pre" localSheetId="2" hidden="1">0.000001</definedName>
    <definedName name="solver_pre" localSheetId="1" hidden="1">0.000001</definedName>
    <definedName name="solver_rel1" localSheetId="2" hidden="1">2</definedName>
    <definedName name="solver_rel1" localSheetId="1" hidden="1">2</definedName>
    <definedName name="solver_rel2" localSheetId="2" hidden="1">2</definedName>
    <definedName name="solver_rel2" localSheetId="1" hidden="1">2</definedName>
    <definedName name="solver_rhs1" localSheetId="2" hidden="1">0</definedName>
    <definedName name="solver_rhs1" localSheetId="1" hidden="1">0</definedName>
    <definedName name="solver_rhs2" localSheetId="2" hidden="1">DELTA!$C$27</definedName>
    <definedName name="solver_rhs2" localSheetId="1" hidden="1">OPTION!$C$27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E6" i="4"/>
  <c r="D6"/>
  <c r="C6"/>
  <c r="B18"/>
  <c r="B16"/>
  <c r="B24" s="1"/>
  <c r="B15"/>
  <c r="B23" s="1"/>
  <c r="B12"/>
  <c r="B20" s="1"/>
  <c r="B22" s="1"/>
  <c r="B9"/>
  <c r="B10"/>
  <c r="B19" s="1"/>
  <c r="C3" i="5"/>
  <c r="L107" i="1"/>
  <c r="K107"/>
  <c r="J107"/>
  <c r="I107"/>
  <c r="L106"/>
  <c r="K106"/>
  <c r="J106"/>
  <c r="I106"/>
  <c r="L105"/>
  <c r="K105"/>
  <c r="J105"/>
  <c r="I105"/>
  <c r="L104"/>
  <c r="K104"/>
  <c r="J104"/>
  <c r="I104"/>
  <c r="L103"/>
  <c r="K103"/>
  <c r="J103"/>
  <c r="I103"/>
  <c r="L102"/>
  <c r="K102"/>
  <c r="J102"/>
  <c r="I102"/>
  <c r="L101"/>
  <c r="K101"/>
  <c r="J101"/>
  <c r="I101"/>
  <c r="L100"/>
  <c r="K100"/>
  <c r="J100"/>
  <c r="I100"/>
  <c r="L99"/>
  <c r="K99"/>
  <c r="J99"/>
  <c r="I99"/>
  <c r="L98"/>
  <c r="K98"/>
  <c r="J98"/>
  <c r="I98"/>
  <c r="L97"/>
  <c r="K97"/>
  <c r="J97"/>
  <c r="I97"/>
  <c r="L96"/>
  <c r="K96"/>
  <c r="J96"/>
  <c r="I96"/>
  <c r="L95"/>
  <c r="K95"/>
  <c r="J95"/>
  <c r="I95"/>
  <c r="L94"/>
  <c r="K94"/>
  <c r="J94"/>
  <c r="I94"/>
  <c r="L93"/>
  <c r="K93"/>
  <c r="J93"/>
  <c r="I93"/>
  <c r="L92"/>
  <c r="K92"/>
  <c r="J92"/>
  <c r="I92"/>
  <c r="L91"/>
  <c r="K91"/>
  <c r="J91"/>
  <c r="I91"/>
  <c r="L90"/>
  <c r="K90"/>
  <c r="J90"/>
  <c r="I90"/>
  <c r="L89"/>
  <c r="K89"/>
  <c r="J89"/>
  <c r="I89"/>
  <c r="L88"/>
  <c r="K88"/>
  <c r="J88"/>
  <c r="I88"/>
  <c r="L87"/>
  <c r="K87"/>
  <c r="J87"/>
  <c r="I87"/>
  <c r="L86"/>
  <c r="K86"/>
  <c r="J86"/>
  <c r="I86"/>
  <c r="L85"/>
  <c r="K85"/>
  <c r="J85"/>
  <c r="I85"/>
  <c r="L84"/>
  <c r="K84"/>
  <c r="J84"/>
  <c r="I84"/>
  <c r="L83"/>
  <c r="K83"/>
  <c r="J83"/>
  <c r="I83"/>
  <c r="L82"/>
  <c r="K82"/>
  <c r="J82"/>
  <c r="I82"/>
  <c r="L81"/>
  <c r="K81"/>
  <c r="J81"/>
  <c r="I81"/>
  <c r="L80"/>
  <c r="K80"/>
  <c r="J80"/>
  <c r="I80"/>
  <c r="L79"/>
  <c r="K79"/>
  <c r="J79"/>
  <c r="I79"/>
  <c r="L78"/>
  <c r="K78"/>
  <c r="J78"/>
  <c r="I78"/>
  <c r="L77"/>
  <c r="K77"/>
  <c r="J77"/>
  <c r="I77"/>
  <c r="L76"/>
  <c r="K76"/>
  <c r="J76"/>
  <c r="I76"/>
  <c r="L75"/>
  <c r="K75"/>
  <c r="J75"/>
  <c r="I75"/>
  <c r="L74"/>
  <c r="K74"/>
  <c r="J74"/>
  <c r="I74"/>
  <c r="L73"/>
  <c r="K73"/>
  <c r="J73"/>
  <c r="I73"/>
  <c r="L72"/>
  <c r="K72"/>
  <c r="J72"/>
  <c r="I72"/>
  <c r="L71"/>
  <c r="K71"/>
  <c r="J71"/>
  <c r="I71"/>
  <c r="L70"/>
  <c r="K70"/>
  <c r="J70"/>
  <c r="I70"/>
  <c r="L69"/>
  <c r="K69"/>
  <c r="J69"/>
  <c r="I69"/>
  <c r="L68"/>
  <c r="K68"/>
  <c r="J68"/>
  <c r="I68"/>
  <c r="L67"/>
  <c r="K67"/>
  <c r="J67"/>
  <c r="I67"/>
  <c r="L66"/>
  <c r="K66"/>
  <c r="J66"/>
  <c r="I66"/>
  <c r="L65"/>
  <c r="K65"/>
  <c r="J65"/>
  <c r="I65"/>
  <c r="L64"/>
  <c r="K64"/>
  <c r="J64"/>
  <c r="I64"/>
  <c r="L63"/>
  <c r="K63"/>
  <c r="J63"/>
  <c r="I63"/>
  <c r="L62"/>
  <c r="K62"/>
  <c r="J62"/>
  <c r="I62"/>
  <c r="L61"/>
  <c r="K61"/>
  <c r="J61"/>
  <c r="I61"/>
  <c r="L60"/>
  <c r="K60"/>
  <c r="J60"/>
  <c r="I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J5"/>
  <c r="I5"/>
  <c r="L4"/>
  <c r="K4"/>
  <c r="J4"/>
  <c r="I4"/>
  <c r="E3" i="6"/>
  <c r="F3"/>
  <c r="G3"/>
  <c r="H3"/>
  <c r="I3"/>
  <c r="D3"/>
  <c r="J35" a="1"/>
  <c r="I14"/>
  <c r="H14"/>
  <c r="G14"/>
  <c r="F14"/>
  <c r="E14"/>
  <c r="D14"/>
  <c r="I13"/>
  <c r="H13"/>
  <c r="G13"/>
  <c r="F13"/>
  <c r="E13"/>
  <c r="D13"/>
  <c r="E4"/>
  <c r="F4"/>
  <c r="G4"/>
  <c r="H4"/>
  <c r="I4"/>
  <c r="D4"/>
  <c r="I36"/>
  <c r="H36"/>
  <c r="G36"/>
  <c r="F36"/>
  <c r="E36"/>
  <c r="D36"/>
  <c r="I27"/>
  <c r="I28"/>
  <c r="I29"/>
  <c r="I30"/>
  <c r="I31"/>
  <c r="I32"/>
  <c r="L2" i="1"/>
  <c r="I7" i="6"/>
  <c r="I2" i="1"/>
  <c r="I8" i="6"/>
  <c r="I3" i="1"/>
  <c r="I9" i="6"/>
  <c r="I33"/>
  <c r="I34"/>
  <c r="I35"/>
  <c r="H27"/>
  <c r="H28"/>
  <c r="H29"/>
  <c r="H30"/>
  <c r="H31"/>
  <c r="H32"/>
  <c r="H7"/>
  <c r="H8"/>
  <c r="H34" s="1"/>
  <c r="H9"/>
  <c r="H33"/>
  <c r="G27"/>
  <c r="G28"/>
  <c r="G29"/>
  <c r="G30"/>
  <c r="G31"/>
  <c r="G32"/>
  <c r="G7"/>
  <c r="G8"/>
  <c r="G34" s="1"/>
  <c r="G9"/>
  <c r="G33"/>
  <c r="F27"/>
  <c r="F28"/>
  <c r="F29"/>
  <c r="F30"/>
  <c r="F31"/>
  <c r="F32"/>
  <c r="F7"/>
  <c r="F8"/>
  <c r="F34" s="1"/>
  <c r="F9"/>
  <c r="F33"/>
  <c r="E27"/>
  <c r="E28"/>
  <c r="E29"/>
  <c r="E30"/>
  <c r="E31"/>
  <c r="E32"/>
  <c r="E7"/>
  <c r="E8"/>
  <c r="E34" s="1"/>
  <c r="E9"/>
  <c r="E33"/>
  <c r="D27"/>
  <c r="D28"/>
  <c r="D29"/>
  <c r="D30"/>
  <c r="D31"/>
  <c r="D32"/>
  <c r="D7"/>
  <c r="D8"/>
  <c r="D34" s="1"/>
  <c r="D9"/>
  <c r="D33"/>
  <c r="I17"/>
  <c r="H17"/>
  <c r="G17"/>
  <c r="F17"/>
  <c r="E17"/>
  <c r="I16"/>
  <c r="H16"/>
  <c r="G16"/>
  <c r="F16"/>
  <c r="E16"/>
  <c r="C36"/>
  <c r="C3"/>
  <c r="C13"/>
  <c r="C27"/>
  <c r="C14"/>
  <c r="C28"/>
  <c r="C29"/>
  <c r="C30"/>
  <c r="C31"/>
  <c r="C32"/>
  <c r="C7"/>
  <c r="C8"/>
  <c r="C34" s="1"/>
  <c r="C9"/>
  <c r="C33"/>
  <c r="C4"/>
  <c r="C17"/>
  <c r="C16"/>
  <c r="M5"/>
  <c r="L5"/>
  <c r="C8" i="5"/>
  <c r="C9"/>
  <c r="C7"/>
  <c r="C34" s="1"/>
  <c r="C32"/>
  <c r="C31"/>
  <c r="C30"/>
  <c r="C29"/>
  <c r="C28"/>
  <c r="C27"/>
  <c r="O740" i="1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J2"/>
  <c r="K2"/>
  <c r="J3"/>
  <c r="L3"/>
  <c r="C4" i="5"/>
  <c r="C16"/>
  <c r="B5" i="4"/>
  <c r="B6"/>
  <c r="D16" i="5"/>
  <c r="E16"/>
  <c r="G5"/>
  <c r="B11" i="4"/>
  <c r="B8"/>
  <c r="G107" i="1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K1"/>
  <c r="J1"/>
  <c r="I1"/>
  <c r="C17" i="5"/>
  <c r="F5"/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2"/>
  <c r="F3"/>
  <c r="F741"/>
  <c r="E3"/>
  <c r="E741"/>
  <c r="C36" i="5"/>
  <c r="C13"/>
  <c r="C14"/>
  <c r="D17"/>
  <c r="E5" i="4"/>
  <c r="C5"/>
  <c r="D5"/>
  <c r="D17" i="6"/>
  <c r="D16"/>
  <c r="C35" l="1"/>
  <c r="D35"/>
  <c r="E35"/>
  <c r="F35"/>
  <c r="G35"/>
  <c r="H35"/>
  <c r="C33" i="5"/>
  <c r="C35" s="1"/>
  <c r="J35" i="6" l="1"/>
</calcChain>
</file>

<file path=xl/sharedStrings.xml><?xml version="1.0" encoding="utf-8"?>
<sst xmlns="http://schemas.openxmlformats.org/spreadsheetml/2006/main" count="244" uniqueCount="130">
  <si>
    <t>Input</t>
  </si>
  <si>
    <t>date</t>
  </si>
  <si>
    <t xml:space="preserve"> </t>
  </si>
  <si>
    <t xml:space="preserve"> p(t)</t>
  </si>
  <si>
    <t>c</t>
  </si>
  <si>
    <t>r</t>
  </si>
  <si>
    <t>STOCKMARKET VS REAL OPTION VALUE</t>
  </si>
  <si>
    <t>MARKET PRICE</t>
  </si>
  <si>
    <t>SHARES</t>
  </si>
  <si>
    <t>MARKET CAPITALISATION</t>
  </si>
  <si>
    <t>MC -OTHER ASSETS</t>
  </si>
  <si>
    <t>REAL OPTION VALUE</t>
  </si>
  <si>
    <t>MULTIPLE INPUT-OUTPUT SWITCHING OPTION</t>
  </si>
  <si>
    <t>INPUT</t>
  </si>
  <si>
    <t>PRICE</t>
  </si>
  <si>
    <t>x</t>
  </si>
  <si>
    <t>Convenience yield of x</t>
  </si>
  <si>
    <r>
      <t>δ</t>
    </r>
    <r>
      <rPr>
        <vertAlign val="subscript"/>
        <sz val="10"/>
        <rFont val="Times New Roman"/>
        <family val="1"/>
      </rPr>
      <t>x</t>
    </r>
  </si>
  <si>
    <t>Convenience yield of y</t>
  </si>
  <si>
    <r>
      <t>δ</t>
    </r>
    <r>
      <rPr>
        <vertAlign val="subscript"/>
        <sz val="10"/>
        <rFont val="Times New Roman"/>
        <family val="1"/>
      </rPr>
      <t>y</t>
    </r>
  </si>
  <si>
    <t>Volatility of x</t>
  </si>
  <si>
    <r>
      <t>σ</t>
    </r>
    <r>
      <rPr>
        <vertAlign val="subscript"/>
        <sz val="10"/>
        <rFont val="Times New Roman"/>
        <family val="1"/>
      </rPr>
      <t>x</t>
    </r>
  </si>
  <si>
    <t>Volatility of y</t>
  </si>
  <si>
    <r>
      <t>σ</t>
    </r>
    <r>
      <rPr>
        <vertAlign val="subscript"/>
        <sz val="10"/>
        <rFont val="Times New Roman"/>
        <family val="1"/>
      </rPr>
      <t>y</t>
    </r>
  </si>
  <si>
    <t>Correlation x with y</t>
  </si>
  <si>
    <t>ρ</t>
  </si>
  <si>
    <t>Risk-free interest rate</t>
  </si>
  <si>
    <t>Switching cost from x to y</t>
  </si>
  <si>
    <r>
      <t>S</t>
    </r>
    <r>
      <rPr>
        <vertAlign val="subscript"/>
        <sz val="10"/>
        <rFont val="Times New Roman"/>
        <family val="1"/>
      </rPr>
      <t>12</t>
    </r>
  </si>
  <si>
    <t>Switching cost from y to x</t>
  </si>
  <si>
    <r>
      <t>S</t>
    </r>
    <r>
      <rPr>
        <vertAlign val="subscript"/>
        <sz val="10"/>
        <rFont val="Times New Roman"/>
        <family val="1"/>
      </rPr>
      <t>21</t>
    </r>
  </si>
  <si>
    <t>Switching boundary OP to SHUT</t>
  </si>
  <si>
    <r>
      <t>x</t>
    </r>
    <r>
      <rPr>
        <b/>
        <vertAlign val="subscript"/>
        <sz val="10"/>
        <rFont val="Times New Roman"/>
        <family val="1"/>
      </rPr>
      <t>12</t>
    </r>
  </si>
  <si>
    <t>Switching boundary SHUT to OP</t>
  </si>
  <si>
    <r>
      <t>x</t>
    </r>
    <r>
      <rPr>
        <b/>
        <vertAlign val="subscript"/>
        <sz val="10"/>
        <rFont val="Times New Roman"/>
        <family val="1"/>
      </rPr>
      <t>21</t>
    </r>
  </si>
  <si>
    <t>SOLUTION</t>
  </si>
  <si>
    <t>OPTION</t>
  </si>
  <si>
    <t xml:space="preserve">Asset value in operating mode 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</si>
  <si>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</t>
    </r>
  </si>
  <si>
    <t>Asset value in shut down mode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</si>
  <si>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</t>
    </r>
  </si>
  <si>
    <t>A</t>
  </si>
  <si>
    <t>B</t>
  </si>
  <si>
    <r>
      <t>y</t>
    </r>
    <r>
      <rPr>
        <b/>
        <vertAlign val="subscript"/>
        <sz val="10"/>
        <rFont val="Times New Roman"/>
        <family val="1"/>
      </rPr>
      <t xml:space="preserve">12 </t>
    </r>
    <r>
      <rPr>
        <b/>
        <sz val="10"/>
        <rFont val="Times New Roman"/>
        <family val="1"/>
      </rPr>
      <t>(x)</t>
    </r>
  </si>
  <si>
    <r>
      <t>y</t>
    </r>
    <r>
      <rPr>
        <b/>
        <vertAlign val="subscript"/>
        <sz val="10"/>
        <rFont val="Times New Roman"/>
        <family val="1"/>
      </rPr>
      <t xml:space="preserve">21 </t>
    </r>
    <r>
      <rPr>
        <b/>
        <sz val="10"/>
        <rFont val="Times New Roman"/>
        <family val="1"/>
      </rPr>
      <t>(x)</t>
    </r>
  </si>
  <si>
    <t>Solution quadrant</t>
  </si>
  <si>
    <r>
      <t>β</t>
    </r>
    <r>
      <rPr>
        <vertAlign val="subscript"/>
        <sz val="10"/>
        <rFont val="Times New Roman"/>
        <family val="1"/>
      </rPr>
      <t>11</t>
    </r>
  </si>
  <si>
    <r>
      <t>β</t>
    </r>
    <r>
      <rPr>
        <vertAlign val="subscript"/>
        <sz val="10"/>
        <rFont val="Times New Roman"/>
        <family val="1"/>
      </rPr>
      <t>12</t>
    </r>
  </si>
  <si>
    <r>
      <t>β</t>
    </r>
    <r>
      <rPr>
        <vertAlign val="subscript"/>
        <sz val="10"/>
        <rFont val="Times New Roman"/>
        <family val="1"/>
      </rPr>
      <t>21</t>
    </r>
  </si>
  <si>
    <r>
      <t>β</t>
    </r>
    <r>
      <rPr>
        <vertAlign val="subscript"/>
        <sz val="10"/>
        <rFont val="Times New Roman"/>
        <family val="1"/>
      </rPr>
      <t>22</t>
    </r>
  </si>
  <si>
    <t>EQUATIONS</t>
  </si>
  <si>
    <t>Value matching 1</t>
  </si>
  <si>
    <t>Value matching 2</t>
  </si>
  <si>
    <t>Smooth pasting 1A</t>
  </si>
  <si>
    <t>Smooth pasting 1B</t>
  </si>
  <si>
    <t>Smooth pasting 2A</t>
  </si>
  <si>
    <t>Smooth pasting 2B</t>
  </si>
  <si>
    <t>Solution quadrant 1</t>
  </si>
  <si>
    <t>Solution quadrant 2</t>
  </si>
  <si>
    <t>Sum</t>
  </si>
  <si>
    <t>Solver</t>
  </si>
  <si>
    <t>OPERATING COST</t>
  </si>
  <si>
    <t>y (1+c)</t>
  </si>
  <si>
    <t>5:3:2 CRACK SPREAD</t>
  </si>
  <si>
    <t>MEAN</t>
  </si>
  <si>
    <t>MIN</t>
  </si>
  <si>
    <t>BRENT</t>
  </si>
  <si>
    <t>GASOLINE</t>
  </si>
  <si>
    <t>ULSD</t>
  </si>
  <si>
    <t>CRACK</t>
  </si>
  <si>
    <t>END DEC 2009</t>
  </si>
  <si>
    <t>3*F3+2*G3</t>
  </si>
  <si>
    <t>OPERATION</t>
  </si>
  <si>
    <t>(C18*(C3^C22)*(C4^C23)+C3/C5-C4/C6)</t>
  </si>
  <si>
    <t>(C19*C3^C24*C4^C25)</t>
  </si>
  <si>
    <t>FULLCRACK</t>
  </si>
  <si>
    <t>EQ 9</t>
  </si>
  <si>
    <t>EQ 10</t>
  </si>
  <si>
    <t>EQ 11</t>
  </si>
  <si>
    <t>EQ 12</t>
  </si>
  <si>
    <t>EQ 13</t>
  </si>
  <si>
    <t>EQ 14</t>
  </si>
  <si>
    <t>EQ 6</t>
  </si>
  <si>
    <t>EQ 8</t>
  </si>
  <si>
    <t>PRODUCTS</t>
  </si>
  <si>
    <t>-F COSTS</t>
  </si>
  <si>
    <t>VOL</t>
  </si>
  <si>
    <t>CORREL</t>
  </si>
  <si>
    <t>EQ 5</t>
  </si>
  <si>
    <t>EQ 7</t>
  </si>
  <si>
    <t>BRENT INPUT</t>
  </si>
  <si>
    <t>CAPACITY</t>
  </si>
  <si>
    <t>CAPACITY USE</t>
  </si>
  <si>
    <t>PER UNIT TOTAL VALUE</t>
  </si>
  <si>
    <t>OPERATING VALUE</t>
  </si>
  <si>
    <t>PRESENT VALUE</t>
  </si>
  <si>
    <t>DAILY</t>
  </si>
  <si>
    <t>ANNUALIZED</t>
  </si>
  <si>
    <t>CRACK per BBL</t>
  </si>
  <si>
    <t>REFINERY THROUGHPUT</t>
  </si>
  <si>
    <t>GROSS REFINERY INCOME</t>
  </si>
  <si>
    <t>NET REFINERY INCOME</t>
  </si>
  <si>
    <t>FULL CRACK per BBL</t>
  </si>
  <si>
    <r>
      <t>NET REF INC/</t>
    </r>
    <r>
      <rPr>
        <sz val="11"/>
        <color theme="1"/>
        <rFont val="Symbol"/>
        <family val="1"/>
        <charset val="2"/>
      </rPr>
      <t>d</t>
    </r>
  </si>
  <si>
    <t>VALUE: V-OA</t>
  </si>
  <si>
    <t>(DIRECT)</t>
  </si>
  <si>
    <t>PORTFOLIO</t>
  </si>
  <si>
    <t>FULL CRACK</t>
  </si>
  <si>
    <t>PER BBL</t>
  </si>
  <si>
    <t>(C18*C13^C22*C20^C23+C13/C5-C20/C6-C19*C13^C24*C20^C25+C11)</t>
  </si>
  <si>
    <t>(C19*C14^C24*C21^C25-C18*C14^C22*C21^C23-C14/C5+C21/C6+C12)</t>
  </si>
  <si>
    <t>(C22*C18*(C13^(C22-1))*C20^C23+1/C5-C24*C19*(C13^(C24-1))*C20^C25)</t>
  </si>
  <si>
    <t>(C23*C18*C13^C22*(C20^(C23-1))-1/C6-C25*C19*C13^C24*(C20^(C25-1)))</t>
  </si>
  <si>
    <t>(C24*C19*(C14^(C24-1))*C21^C25-C22*C18*(C14^(C22-1))*C21^C23-1/C5)</t>
  </si>
  <si>
    <t>(C25*C19*C14^C24*(C21^(C25-1))-C23*C18*C14^C22*(C21^(C23-1))+1/C6)</t>
  </si>
  <si>
    <t>0.5*C7^2*C22*(C22-1)+0.5*C8^2*C23*(C23-1)+C9*C7*C8*C22*C23+C22*(C10-C5)+C23*(C10-C6)-C10</t>
  </si>
  <si>
    <t>0.5*C7^2*C24*(C24-1)+0.5*C8^2*C25*(C25-1)+C9*C7*C8*C24*C25+C24*(C10-C5)+C25*(C10-C6)-C10</t>
  </si>
  <si>
    <t>c=</t>
  </si>
  <si>
    <t>SWITCH SPREAD</t>
  </si>
  <si>
    <t>5*E3*(1+D3)</t>
  </si>
  <si>
    <t>OUTPUT PRICE</t>
  </si>
  <si>
    <t>INPUT &amp; OPERATING COST</t>
  </si>
  <si>
    <t>OPTION!$C$16/5</t>
  </si>
  <si>
    <t>OPTION!$E$16/5</t>
  </si>
  <si>
    <t>365*B13*B14</t>
  </si>
  <si>
    <t>B18*(3*B9+2*B10)/5</t>
  </si>
  <si>
    <t>B12*B18</t>
  </si>
  <si>
    <t>B20/OPTION!$C$5</t>
  </si>
  <si>
    <t>B18*B15</t>
  </si>
  <si>
    <t>B18*B16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</si>
</sst>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#,##0.000"/>
    <numFmt numFmtId="167" formatCode="&quot;$&quot;#,##0"/>
    <numFmt numFmtId="168" formatCode="0.0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vertAlign val="subscript"/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Continuous"/>
    </xf>
    <xf numFmtId="17" fontId="0" fillId="0" borderId="0" xfId="0" applyNumberFormat="1"/>
    <xf numFmtId="3" fontId="0" fillId="0" borderId="0" xfId="0" applyNumberFormat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0" xfId="1" applyFont="1" applyAlignment="1">
      <alignment horizontal="centerContinuous"/>
    </xf>
    <xf numFmtId="2" fontId="6" fillId="0" borderId="0" xfId="1" applyNumberFormat="1" applyFont="1"/>
    <xf numFmtId="0" fontId="5" fillId="0" borderId="0" xfId="0" applyFont="1"/>
    <xf numFmtId="3" fontId="5" fillId="0" borderId="0" xfId="0" applyNumberFormat="1" applyFont="1" applyAlignment="1"/>
    <xf numFmtId="2" fontId="5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5" fillId="0" borderId="0" xfId="1" applyFont="1" applyFill="1"/>
    <xf numFmtId="2" fontId="5" fillId="0" borderId="0" xfId="1" applyNumberFormat="1" applyFont="1"/>
    <xf numFmtId="4" fontId="5" fillId="0" borderId="0" xfId="1" applyNumberFormat="1" applyFont="1"/>
    <xf numFmtId="164" fontId="6" fillId="0" borderId="0" xfId="1" applyNumberFormat="1" applyFont="1"/>
    <xf numFmtId="0" fontId="8" fillId="0" borderId="0" xfId="0" applyFont="1" applyFill="1"/>
    <xf numFmtId="4" fontId="8" fillId="3" borderId="0" xfId="1" applyNumberFormat="1" applyFont="1" applyFill="1"/>
    <xf numFmtId="0" fontId="5" fillId="0" borderId="0" xfId="0" applyFont="1" applyFill="1"/>
    <xf numFmtId="165" fontId="5" fillId="0" borderId="0" xfId="1" applyNumberFormat="1" applyFont="1"/>
    <xf numFmtId="2" fontId="10" fillId="0" borderId="0" xfId="1" applyNumberFormat="1" applyFont="1"/>
    <xf numFmtId="164" fontId="5" fillId="0" borderId="0" xfId="1" applyNumberFormat="1" applyFont="1"/>
    <xf numFmtId="3" fontId="5" fillId="0" borderId="0" xfId="1" applyNumberFormat="1" applyFont="1"/>
    <xf numFmtId="166" fontId="5" fillId="0" borderId="0" xfId="1" applyNumberFormat="1" applyFont="1"/>
    <xf numFmtId="166" fontId="5" fillId="4" borderId="0" xfId="1" applyNumberFormat="1" applyFont="1" applyFill="1"/>
    <xf numFmtId="0" fontId="8" fillId="0" borderId="0" xfId="1" applyFont="1"/>
    <xf numFmtId="4" fontId="0" fillId="0" borderId="0" xfId="0" applyNumberFormat="1"/>
    <xf numFmtId="0" fontId="0" fillId="0" borderId="0" xfId="0" quotePrefix="1"/>
    <xf numFmtId="2" fontId="5" fillId="2" borderId="0" xfId="1" applyNumberFormat="1" applyFont="1" applyFill="1"/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1" applyFont="1" applyFill="1" applyAlignment="1">
      <alignment horizontal="center"/>
    </xf>
    <xf numFmtId="167" fontId="0" fillId="0" borderId="0" xfId="0" applyNumberFormat="1"/>
    <xf numFmtId="0" fontId="14" fillId="0" borderId="0" xfId="0" applyFont="1"/>
    <xf numFmtId="0" fontId="0" fillId="0" borderId="1" xfId="0" applyBorder="1"/>
    <xf numFmtId="14" fontId="0" fillId="0" borderId="1" xfId="0" applyNumberFormat="1" applyBorder="1"/>
    <xf numFmtId="14" fontId="15" fillId="0" borderId="1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166" fontId="6" fillId="0" borderId="0" xfId="1" applyNumberFormat="1" applyFont="1"/>
    <xf numFmtId="0" fontId="16" fillId="0" borderId="0" xfId="1" applyFont="1" applyFill="1" applyAlignment="1">
      <alignment horizontal="center"/>
    </xf>
    <xf numFmtId="0" fontId="6" fillId="0" borderId="0" xfId="1" applyFont="1"/>
    <xf numFmtId="166" fontId="17" fillId="0" borderId="0" xfId="1" applyNumberFormat="1" applyFont="1"/>
    <xf numFmtId="0" fontId="18" fillId="0" borderId="0" xfId="1" applyFont="1" applyFill="1" applyAlignment="1">
      <alignment horizontal="center"/>
    </xf>
    <xf numFmtId="168" fontId="5" fillId="0" borderId="0" xfId="1" applyNumberFormat="1" applyFont="1"/>
    <xf numFmtId="0" fontId="19" fillId="0" borderId="0" xfId="1" applyFont="1"/>
    <xf numFmtId="0" fontId="19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CRACK!$B$2</c:f>
              <c:strCache>
                <c:ptCount val="1"/>
                <c:pt idx="0">
                  <c:v>BRENT</c:v>
                </c:pt>
              </c:strCache>
            </c:strRef>
          </c:tx>
          <c:cat>
            <c:numRef>
              <c:f>CRACK!$A$3:$A$107</c:f>
              <c:numCache>
                <c:formatCode>m/d/yyyy</c:formatCode>
                <c:ptCount val="105"/>
                <c:pt idx="0">
                  <c:v>40029</c:v>
                </c:pt>
                <c:pt idx="1">
                  <c:v>40030</c:v>
                </c:pt>
                <c:pt idx="2">
                  <c:v>40031</c:v>
                </c:pt>
                <c:pt idx="3">
                  <c:v>40032</c:v>
                </c:pt>
                <c:pt idx="4">
                  <c:v>40035</c:v>
                </c:pt>
                <c:pt idx="5">
                  <c:v>40036</c:v>
                </c:pt>
                <c:pt idx="6">
                  <c:v>40037</c:v>
                </c:pt>
                <c:pt idx="7">
                  <c:v>40038</c:v>
                </c:pt>
                <c:pt idx="8">
                  <c:v>40039</c:v>
                </c:pt>
                <c:pt idx="9">
                  <c:v>40042</c:v>
                </c:pt>
                <c:pt idx="10">
                  <c:v>40043</c:v>
                </c:pt>
                <c:pt idx="11">
                  <c:v>40044</c:v>
                </c:pt>
                <c:pt idx="12">
                  <c:v>40045</c:v>
                </c:pt>
                <c:pt idx="13">
                  <c:v>40046</c:v>
                </c:pt>
                <c:pt idx="14">
                  <c:v>40049</c:v>
                </c:pt>
                <c:pt idx="15">
                  <c:v>40050</c:v>
                </c:pt>
                <c:pt idx="16">
                  <c:v>40051</c:v>
                </c:pt>
                <c:pt idx="17">
                  <c:v>40052</c:v>
                </c:pt>
                <c:pt idx="18">
                  <c:v>40053</c:v>
                </c:pt>
                <c:pt idx="19">
                  <c:v>40056</c:v>
                </c:pt>
                <c:pt idx="20">
                  <c:v>40057</c:v>
                </c:pt>
                <c:pt idx="21">
                  <c:v>40058</c:v>
                </c:pt>
                <c:pt idx="22">
                  <c:v>40059</c:v>
                </c:pt>
                <c:pt idx="23">
                  <c:v>40060</c:v>
                </c:pt>
                <c:pt idx="24">
                  <c:v>40064</c:v>
                </c:pt>
                <c:pt idx="25">
                  <c:v>40065</c:v>
                </c:pt>
                <c:pt idx="26">
                  <c:v>40066</c:v>
                </c:pt>
                <c:pt idx="27">
                  <c:v>40067</c:v>
                </c:pt>
                <c:pt idx="28">
                  <c:v>40070</c:v>
                </c:pt>
                <c:pt idx="29">
                  <c:v>40071</c:v>
                </c:pt>
                <c:pt idx="30">
                  <c:v>40072</c:v>
                </c:pt>
                <c:pt idx="31">
                  <c:v>40073</c:v>
                </c:pt>
                <c:pt idx="32">
                  <c:v>40074</c:v>
                </c:pt>
                <c:pt idx="33">
                  <c:v>40077</c:v>
                </c:pt>
                <c:pt idx="34">
                  <c:v>40078</c:v>
                </c:pt>
                <c:pt idx="35">
                  <c:v>40079</c:v>
                </c:pt>
                <c:pt idx="36">
                  <c:v>40080</c:v>
                </c:pt>
                <c:pt idx="37">
                  <c:v>40081</c:v>
                </c:pt>
                <c:pt idx="38">
                  <c:v>40084</c:v>
                </c:pt>
                <c:pt idx="39">
                  <c:v>40085</c:v>
                </c:pt>
                <c:pt idx="40">
                  <c:v>40086</c:v>
                </c:pt>
                <c:pt idx="41">
                  <c:v>40087</c:v>
                </c:pt>
                <c:pt idx="42">
                  <c:v>40088</c:v>
                </c:pt>
                <c:pt idx="43">
                  <c:v>40091</c:v>
                </c:pt>
                <c:pt idx="44">
                  <c:v>40092</c:v>
                </c:pt>
                <c:pt idx="45">
                  <c:v>40093</c:v>
                </c:pt>
                <c:pt idx="46">
                  <c:v>40094</c:v>
                </c:pt>
                <c:pt idx="47">
                  <c:v>40095</c:v>
                </c:pt>
                <c:pt idx="48">
                  <c:v>40098</c:v>
                </c:pt>
                <c:pt idx="49">
                  <c:v>40099</c:v>
                </c:pt>
                <c:pt idx="50">
                  <c:v>40100</c:v>
                </c:pt>
                <c:pt idx="51">
                  <c:v>40101</c:v>
                </c:pt>
                <c:pt idx="52">
                  <c:v>40102</c:v>
                </c:pt>
                <c:pt idx="53">
                  <c:v>40105</c:v>
                </c:pt>
                <c:pt idx="54">
                  <c:v>40106</c:v>
                </c:pt>
                <c:pt idx="55">
                  <c:v>40107</c:v>
                </c:pt>
                <c:pt idx="56">
                  <c:v>40108</c:v>
                </c:pt>
                <c:pt idx="57">
                  <c:v>40109</c:v>
                </c:pt>
                <c:pt idx="58">
                  <c:v>40112</c:v>
                </c:pt>
                <c:pt idx="59">
                  <c:v>40113</c:v>
                </c:pt>
                <c:pt idx="60">
                  <c:v>40114</c:v>
                </c:pt>
                <c:pt idx="61">
                  <c:v>40115</c:v>
                </c:pt>
                <c:pt idx="62">
                  <c:v>40116</c:v>
                </c:pt>
                <c:pt idx="63">
                  <c:v>40119</c:v>
                </c:pt>
                <c:pt idx="64">
                  <c:v>40120</c:v>
                </c:pt>
                <c:pt idx="65">
                  <c:v>40121</c:v>
                </c:pt>
                <c:pt idx="66">
                  <c:v>40122</c:v>
                </c:pt>
                <c:pt idx="67">
                  <c:v>40123</c:v>
                </c:pt>
                <c:pt idx="68">
                  <c:v>40126</c:v>
                </c:pt>
                <c:pt idx="69">
                  <c:v>40127</c:v>
                </c:pt>
                <c:pt idx="70">
                  <c:v>40128</c:v>
                </c:pt>
                <c:pt idx="71">
                  <c:v>40129</c:v>
                </c:pt>
                <c:pt idx="72">
                  <c:v>40130</c:v>
                </c:pt>
                <c:pt idx="73">
                  <c:v>40133</c:v>
                </c:pt>
                <c:pt idx="74">
                  <c:v>40134</c:v>
                </c:pt>
                <c:pt idx="75">
                  <c:v>40135</c:v>
                </c:pt>
                <c:pt idx="76">
                  <c:v>40136</c:v>
                </c:pt>
                <c:pt idx="77">
                  <c:v>40137</c:v>
                </c:pt>
                <c:pt idx="78">
                  <c:v>40140</c:v>
                </c:pt>
                <c:pt idx="79">
                  <c:v>40141</c:v>
                </c:pt>
                <c:pt idx="80">
                  <c:v>40142</c:v>
                </c:pt>
                <c:pt idx="81">
                  <c:v>40144</c:v>
                </c:pt>
                <c:pt idx="82">
                  <c:v>40147</c:v>
                </c:pt>
                <c:pt idx="83">
                  <c:v>40148</c:v>
                </c:pt>
                <c:pt idx="84">
                  <c:v>40149</c:v>
                </c:pt>
                <c:pt idx="85">
                  <c:v>40150</c:v>
                </c:pt>
                <c:pt idx="86">
                  <c:v>40151</c:v>
                </c:pt>
                <c:pt idx="87">
                  <c:v>40154</c:v>
                </c:pt>
                <c:pt idx="88">
                  <c:v>40155</c:v>
                </c:pt>
                <c:pt idx="89">
                  <c:v>40156</c:v>
                </c:pt>
                <c:pt idx="90">
                  <c:v>40157</c:v>
                </c:pt>
                <c:pt idx="91">
                  <c:v>40158</c:v>
                </c:pt>
                <c:pt idx="92">
                  <c:v>40161</c:v>
                </c:pt>
                <c:pt idx="93">
                  <c:v>40162</c:v>
                </c:pt>
                <c:pt idx="94">
                  <c:v>40163</c:v>
                </c:pt>
                <c:pt idx="95">
                  <c:v>40164</c:v>
                </c:pt>
                <c:pt idx="96">
                  <c:v>40165</c:v>
                </c:pt>
                <c:pt idx="97">
                  <c:v>40168</c:v>
                </c:pt>
                <c:pt idx="98">
                  <c:v>40169</c:v>
                </c:pt>
                <c:pt idx="99">
                  <c:v>40170</c:v>
                </c:pt>
                <c:pt idx="100">
                  <c:v>40171</c:v>
                </c:pt>
                <c:pt idx="101">
                  <c:v>40175</c:v>
                </c:pt>
                <c:pt idx="102">
                  <c:v>40176</c:v>
                </c:pt>
                <c:pt idx="103">
                  <c:v>40177</c:v>
                </c:pt>
                <c:pt idx="104">
                  <c:v>40178</c:v>
                </c:pt>
              </c:numCache>
            </c:numRef>
          </c:cat>
          <c:val>
            <c:numRef>
              <c:f>CRACK!$B$3:$B$107</c:f>
              <c:numCache>
                <c:formatCode>0.00</c:formatCode>
                <c:ptCount val="105"/>
                <c:pt idx="0">
                  <c:v>74.28</c:v>
                </c:pt>
                <c:pt idx="1">
                  <c:v>75.510000000000005</c:v>
                </c:pt>
                <c:pt idx="2">
                  <c:v>74.83</c:v>
                </c:pt>
                <c:pt idx="3">
                  <c:v>73.59</c:v>
                </c:pt>
                <c:pt idx="4">
                  <c:v>73.5</c:v>
                </c:pt>
                <c:pt idx="5">
                  <c:v>72.459999999999994</c:v>
                </c:pt>
                <c:pt idx="6">
                  <c:v>72.89</c:v>
                </c:pt>
                <c:pt idx="7">
                  <c:v>73.48</c:v>
                </c:pt>
                <c:pt idx="8">
                  <c:v>72.41</c:v>
                </c:pt>
                <c:pt idx="9">
                  <c:v>70.540000000000006</c:v>
                </c:pt>
                <c:pt idx="10">
                  <c:v>72.37</c:v>
                </c:pt>
                <c:pt idx="11">
                  <c:v>74.59</c:v>
                </c:pt>
                <c:pt idx="12">
                  <c:v>73.33</c:v>
                </c:pt>
                <c:pt idx="13">
                  <c:v>74.19</c:v>
                </c:pt>
                <c:pt idx="14">
                  <c:v>74.260000000000005</c:v>
                </c:pt>
                <c:pt idx="15">
                  <c:v>71.819999999999993</c:v>
                </c:pt>
                <c:pt idx="16">
                  <c:v>71.650000000000006</c:v>
                </c:pt>
                <c:pt idx="17">
                  <c:v>72.510000000000005</c:v>
                </c:pt>
                <c:pt idx="18">
                  <c:v>72.790000000000006</c:v>
                </c:pt>
                <c:pt idx="19">
                  <c:v>69.650000000000006</c:v>
                </c:pt>
                <c:pt idx="20">
                  <c:v>67.73</c:v>
                </c:pt>
                <c:pt idx="21">
                  <c:v>67.66</c:v>
                </c:pt>
                <c:pt idx="22">
                  <c:v>67.12</c:v>
                </c:pt>
                <c:pt idx="23">
                  <c:v>66.819999999999993</c:v>
                </c:pt>
                <c:pt idx="24">
                  <c:v>69.42</c:v>
                </c:pt>
                <c:pt idx="25">
                  <c:v>69.83</c:v>
                </c:pt>
                <c:pt idx="26">
                  <c:v>69.86</c:v>
                </c:pt>
                <c:pt idx="27">
                  <c:v>67.69</c:v>
                </c:pt>
                <c:pt idx="28">
                  <c:v>67.44</c:v>
                </c:pt>
                <c:pt idx="29">
                  <c:v>67.349999999999994</c:v>
                </c:pt>
                <c:pt idx="30">
                  <c:v>71.67</c:v>
                </c:pt>
                <c:pt idx="31">
                  <c:v>71.55</c:v>
                </c:pt>
                <c:pt idx="32">
                  <c:v>71.319999999999993</c:v>
                </c:pt>
                <c:pt idx="33">
                  <c:v>68.69</c:v>
                </c:pt>
                <c:pt idx="34">
                  <c:v>70.53</c:v>
                </c:pt>
                <c:pt idx="35">
                  <c:v>67.989999999999995</c:v>
                </c:pt>
                <c:pt idx="36">
                  <c:v>64.819999999999993</c:v>
                </c:pt>
                <c:pt idx="37">
                  <c:v>65.11</c:v>
                </c:pt>
                <c:pt idx="38">
                  <c:v>65.540000000000006</c:v>
                </c:pt>
                <c:pt idx="39">
                  <c:v>65.489999999999995</c:v>
                </c:pt>
                <c:pt idx="40">
                  <c:v>69.069999999999993</c:v>
                </c:pt>
                <c:pt idx="41">
                  <c:v>69.19</c:v>
                </c:pt>
                <c:pt idx="42">
                  <c:v>68.069999999999993</c:v>
                </c:pt>
                <c:pt idx="43">
                  <c:v>68.040000000000006</c:v>
                </c:pt>
                <c:pt idx="44">
                  <c:v>68.56</c:v>
                </c:pt>
                <c:pt idx="45">
                  <c:v>67.2</c:v>
                </c:pt>
                <c:pt idx="46">
                  <c:v>69.77</c:v>
                </c:pt>
                <c:pt idx="47">
                  <c:v>70</c:v>
                </c:pt>
                <c:pt idx="48">
                  <c:v>71.36</c:v>
                </c:pt>
                <c:pt idx="49">
                  <c:v>72.400000000000006</c:v>
                </c:pt>
                <c:pt idx="50">
                  <c:v>73.099999999999994</c:v>
                </c:pt>
                <c:pt idx="51">
                  <c:v>74.45</c:v>
                </c:pt>
                <c:pt idx="52">
                  <c:v>76.989999999999995</c:v>
                </c:pt>
                <c:pt idx="53">
                  <c:v>77.77</c:v>
                </c:pt>
                <c:pt idx="54">
                  <c:v>77.239999999999995</c:v>
                </c:pt>
                <c:pt idx="55">
                  <c:v>79.69</c:v>
                </c:pt>
                <c:pt idx="56">
                  <c:v>79.510000000000005</c:v>
                </c:pt>
                <c:pt idx="57">
                  <c:v>78.92</c:v>
                </c:pt>
                <c:pt idx="58">
                  <c:v>77.260000000000005</c:v>
                </c:pt>
                <c:pt idx="59">
                  <c:v>77.92</c:v>
                </c:pt>
                <c:pt idx="60">
                  <c:v>75.86</c:v>
                </c:pt>
                <c:pt idx="61">
                  <c:v>78.040000000000006</c:v>
                </c:pt>
                <c:pt idx="62">
                  <c:v>75.2</c:v>
                </c:pt>
                <c:pt idx="63">
                  <c:v>76.55</c:v>
                </c:pt>
                <c:pt idx="64">
                  <c:v>78.11</c:v>
                </c:pt>
                <c:pt idx="65">
                  <c:v>78.89</c:v>
                </c:pt>
                <c:pt idx="66">
                  <c:v>77.989999999999995</c:v>
                </c:pt>
                <c:pt idx="67">
                  <c:v>75.87</c:v>
                </c:pt>
                <c:pt idx="68">
                  <c:v>77.77</c:v>
                </c:pt>
                <c:pt idx="69">
                  <c:v>77.5</c:v>
                </c:pt>
                <c:pt idx="70">
                  <c:v>77.95</c:v>
                </c:pt>
                <c:pt idx="71">
                  <c:v>76.02</c:v>
                </c:pt>
                <c:pt idx="72">
                  <c:v>75.55</c:v>
                </c:pt>
                <c:pt idx="73">
                  <c:v>78.760000000000005</c:v>
                </c:pt>
                <c:pt idx="74">
                  <c:v>78.97</c:v>
                </c:pt>
                <c:pt idx="75">
                  <c:v>79.47</c:v>
                </c:pt>
                <c:pt idx="76">
                  <c:v>77.64</c:v>
                </c:pt>
                <c:pt idx="77">
                  <c:v>77.2</c:v>
                </c:pt>
                <c:pt idx="78">
                  <c:v>77.459999999999994</c:v>
                </c:pt>
                <c:pt idx="79">
                  <c:v>76.459999999999994</c:v>
                </c:pt>
                <c:pt idx="80">
                  <c:v>78.44</c:v>
                </c:pt>
                <c:pt idx="81">
                  <c:v>77.180000000000007</c:v>
                </c:pt>
                <c:pt idx="82">
                  <c:v>78.47</c:v>
                </c:pt>
                <c:pt idx="83">
                  <c:v>79.349999999999994</c:v>
                </c:pt>
                <c:pt idx="84">
                  <c:v>77.88</c:v>
                </c:pt>
                <c:pt idx="85">
                  <c:v>78.36</c:v>
                </c:pt>
                <c:pt idx="86">
                  <c:v>77.52</c:v>
                </c:pt>
                <c:pt idx="87">
                  <c:v>76.430000000000007</c:v>
                </c:pt>
                <c:pt idx="88">
                  <c:v>75.19</c:v>
                </c:pt>
                <c:pt idx="89">
                  <c:v>72.39</c:v>
                </c:pt>
                <c:pt idx="90">
                  <c:v>71.86</c:v>
                </c:pt>
                <c:pt idx="91">
                  <c:v>71.88</c:v>
                </c:pt>
                <c:pt idx="92">
                  <c:v>71.89</c:v>
                </c:pt>
                <c:pt idx="93">
                  <c:v>72.05</c:v>
                </c:pt>
                <c:pt idx="94">
                  <c:v>73.55</c:v>
                </c:pt>
                <c:pt idx="95">
                  <c:v>73.37</c:v>
                </c:pt>
                <c:pt idx="96">
                  <c:v>73.75</c:v>
                </c:pt>
                <c:pt idx="97">
                  <c:v>72.989999999999995</c:v>
                </c:pt>
                <c:pt idx="98">
                  <c:v>73.459999999999994</c:v>
                </c:pt>
                <c:pt idx="99">
                  <c:v>75.45</c:v>
                </c:pt>
                <c:pt idx="100">
                  <c:v>76.31</c:v>
                </c:pt>
                <c:pt idx="101">
                  <c:v>77.319999999999993</c:v>
                </c:pt>
                <c:pt idx="102">
                  <c:v>77.64</c:v>
                </c:pt>
                <c:pt idx="103">
                  <c:v>78.03</c:v>
                </c:pt>
                <c:pt idx="104">
                  <c:v>77.930000000000007</c:v>
                </c:pt>
              </c:numCache>
            </c:numRef>
          </c:val>
        </c:ser>
        <c:ser>
          <c:idx val="1"/>
          <c:order val="1"/>
          <c:tx>
            <c:strRef>
              <c:f>CRACK!$C$2</c:f>
              <c:strCache>
                <c:ptCount val="1"/>
                <c:pt idx="0">
                  <c:v>GASOLINE</c:v>
                </c:pt>
              </c:strCache>
            </c:strRef>
          </c:tx>
          <c:cat>
            <c:numRef>
              <c:f>CRACK!$A$3:$A$107</c:f>
              <c:numCache>
                <c:formatCode>m/d/yyyy</c:formatCode>
                <c:ptCount val="105"/>
                <c:pt idx="0">
                  <c:v>40029</c:v>
                </c:pt>
                <c:pt idx="1">
                  <c:v>40030</c:v>
                </c:pt>
                <c:pt idx="2">
                  <c:v>40031</c:v>
                </c:pt>
                <c:pt idx="3">
                  <c:v>40032</c:v>
                </c:pt>
                <c:pt idx="4">
                  <c:v>40035</c:v>
                </c:pt>
                <c:pt idx="5">
                  <c:v>40036</c:v>
                </c:pt>
                <c:pt idx="6">
                  <c:v>40037</c:v>
                </c:pt>
                <c:pt idx="7">
                  <c:v>40038</c:v>
                </c:pt>
                <c:pt idx="8">
                  <c:v>40039</c:v>
                </c:pt>
                <c:pt idx="9">
                  <c:v>40042</c:v>
                </c:pt>
                <c:pt idx="10">
                  <c:v>40043</c:v>
                </c:pt>
                <c:pt idx="11">
                  <c:v>40044</c:v>
                </c:pt>
                <c:pt idx="12">
                  <c:v>40045</c:v>
                </c:pt>
                <c:pt idx="13">
                  <c:v>40046</c:v>
                </c:pt>
                <c:pt idx="14">
                  <c:v>40049</c:v>
                </c:pt>
                <c:pt idx="15">
                  <c:v>40050</c:v>
                </c:pt>
                <c:pt idx="16">
                  <c:v>40051</c:v>
                </c:pt>
                <c:pt idx="17">
                  <c:v>40052</c:v>
                </c:pt>
                <c:pt idx="18">
                  <c:v>40053</c:v>
                </c:pt>
                <c:pt idx="19">
                  <c:v>40056</c:v>
                </c:pt>
                <c:pt idx="20">
                  <c:v>40057</c:v>
                </c:pt>
                <c:pt idx="21">
                  <c:v>40058</c:v>
                </c:pt>
                <c:pt idx="22">
                  <c:v>40059</c:v>
                </c:pt>
                <c:pt idx="23">
                  <c:v>40060</c:v>
                </c:pt>
                <c:pt idx="24">
                  <c:v>40064</c:v>
                </c:pt>
                <c:pt idx="25">
                  <c:v>40065</c:v>
                </c:pt>
                <c:pt idx="26">
                  <c:v>40066</c:v>
                </c:pt>
                <c:pt idx="27">
                  <c:v>40067</c:v>
                </c:pt>
                <c:pt idx="28">
                  <c:v>40070</c:v>
                </c:pt>
                <c:pt idx="29">
                  <c:v>40071</c:v>
                </c:pt>
                <c:pt idx="30">
                  <c:v>40072</c:v>
                </c:pt>
                <c:pt idx="31">
                  <c:v>40073</c:v>
                </c:pt>
                <c:pt idx="32">
                  <c:v>40074</c:v>
                </c:pt>
                <c:pt idx="33">
                  <c:v>40077</c:v>
                </c:pt>
                <c:pt idx="34">
                  <c:v>40078</c:v>
                </c:pt>
                <c:pt idx="35">
                  <c:v>40079</c:v>
                </c:pt>
                <c:pt idx="36">
                  <c:v>40080</c:v>
                </c:pt>
                <c:pt idx="37">
                  <c:v>40081</c:v>
                </c:pt>
                <c:pt idx="38">
                  <c:v>40084</c:v>
                </c:pt>
                <c:pt idx="39">
                  <c:v>40085</c:v>
                </c:pt>
                <c:pt idx="40">
                  <c:v>40086</c:v>
                </c:pt>
                <c:pt idx="41">
                  <c:v>40087</c:v>
                </c:pt>
                <c:pt idx="42">
                  <c:v>40088</c:v>
                </c:pt>
                <c:pt idx="43">
                  <c:v>40091</c:v>
                </c:pt>
                <c:pt idx="44">
                  <c:v>40092</c:v>
                </c:pt>
                <c:pt idx="45">
                  <c:v>40093</c:v>
                </c:pt>
                <c:pt idx="46">
                  <c:v>40094</c:v>
                </c:pt>
                <c:pt idx="47">
                  <c:v>40095</c:v>
                </c:pt>
                <c:pt idx="48">
                  <c:v>40098</c:v>
                </c:pt>
                <c:pt idx="49">
                  <c:v>40099</c:v>
                </c:pt>
                <c:pt idx="50">
                  <c:v>40100</c:v>
                </c:pt>
                <c:pt idx="51">
                  <c:v>40101</c:v>
                </c:pt>
                <c:pt idx="52">
                  <c:v>40102</c:v>
                </c:pt>
                <c:pt idx="53">
                  <c:v>40105</c:v>
                </c:pt>
                <c:pt idx="54">
                  <c:v>40106</c:v>
                </c:pt>
                <c:pt idx="55">
                  <c:v>40107</c:v>
                </c:pt>
                <c:pt idx="56">
                  <c:v>40108</c:v>
                </c:pt>
                <c:pt idx="57">
                  <c:v>40109</c:v>
                </c:pt>
                <c:pt idx="58">
                  <c:v>40112</c:v>
                </c:pt>
                <c:pt idx="59">
                  <c:v>40113</c:v>
                </c:pt>
                <c:pt idx="60">
                  <c:v>40114</c:v>
                </c:pt>
                <c:pt idx="61">
                  <c:v>40115</c:v>
                </c:pt>
                <c:pt idx="62">
                  <c:v>40116</c:v>
                </c:pt>
                <c:pt idx="63">
                  <c:v>40119</c:v>
                </c:pt>
                <c:pt idx="64">
                  <c:v>40120</c:v>
                </c:pt>
                <c:pt idx="65">
                  <c:v>40121</c:v>
                </c:pt>
                <c:pt idx="66">
                  <c:v>40122</c:v>
                </c:pt>
                <c:pt idx="67">
                  <c:v>40123</c:v>
                </c:pt>
                <c:pt idx="68">
                  <c:v>40126</c:v>
                </c:pt>
                <c:pt idx="69">
                  <c:v>40127</c:v>
                </c:pt>
                <c:pt idx="70">
                  <c:v>40128</c:v>
                </c:pt>
                <c:pt idx="71">
                  <c:v>40129</c:v>
                </c:pt>
                <c:pt idx="72">
                  <c:v>40130</c:v>
                </c:pt>
                <c:pt idx="73">
                  <c:v>40133</c:v>
                </c:pt>
                <c:pt idx="74">
                  <c:v>40134</c:v>
                </c:pt>
                <c:pt idx="75">
                  <c:v>40135</c:v>
                </c:pt>
                <c:pt idx="76">
                  <c:v>40136</c:v>
                </c:pt>
                <c:pt idx="77">
                  <c:v>40137</c:v>
                </c:pt>
                <c:pt idx="78">
                  <c:v>40140</c:v>
                </c:pt>
                <c:pt idx="79">
                  <c:v>40141</c:v>
                </c:pt>
                <c:pt idx="80">
                  <c:v>40142</c:v>
                </c:pt>
                <c:pt idx="81">
                  <c:v>40144</c:v>
                </c:pt>
                <c:pt idx="82">
                  <c:v>40147</c:v>
                </c:pt>
                <c:pt idx="83">
                  <c:v>40148</c:v>
                </c:pt>
                <c:pt idx="84">
                  <c:v>40149</c:v>
                </c:pt>
                <c:pt idx="85">
                  <c:v>40150</c:v>
                </c:pt>
                <c:pt idx="86">
                  <c:v>40151</c:v>
                </c:pt>
                <c:pt idx="87">
                  <c:v>40154</c:v>
                </c:pt>
                <c:pt idx="88">
                  <c:v>40155</c:v>
                </c:pt>
                <c:pt idx="89">
                  <c:v>40156</c:v>
                </c:pt>
                <c:pt idx="90">
                  <c:v>40157</c:v>
                </c:pt>
                <c:pt idx="91">
                  <c:v>40158</c:v>
                </c:pt>
                <c:pt idx="92">
                  <c:v>40161</c:v>
                </c:pt>
                <c:pt idx="93">
                  <c:v>40162</c:v>
                </c:pt>
                <c:pt idx="94">
                  <c:v>40163</c:v>
                </c:pt>
                <c:pt idx="95">
                  <c:v>40164</c:v>
                </c:pt>
                <c:pt idx="96">
                  <c:v>40165</c:v>
                </c:pt>
                <c:pt idx="97">
                  <c:v>40168</c:v>
                </c:pt>
                <c:pt idx="98">
                  <c:v>40169</c:v>
                </c:pt>
                <c:pt idx="99">
                  <c:v>40170</c:v>
                </c:pt>
                <c:pt idx="100">
                  <c:v>40171</c:v>
                </c:pt>
                <c:pt idx="101">
                  <c:v>40175</c:v>
                </c:pt>
                <c:pt idx="102">
                  <c:v>40176</c:v>
                </c:pt>
                <c:pt idx="103">
                  <c:v>40177</c:v>
                </c:pt>
                <c:pt idx="104">
                  <c:v>40178</c:v>
                </c:pt>
              </c:numCache>
            </c:numRef>
          </c:cat>
          <c:val>
            <c:numRef>
              <c:f>CRACK!$C$3:$C$107</c:f>
              <c:numCache>
                <c:formatCode>0.00</c:formatCode>
                <c:ptCount val="105"/>
                <c:pt idx="0">
                  <c:v>86.381399999999985</c:v>
                </c:pt>
                <c:pt idx="1">
                  <c:v>86.150400000000005</c:v>
                </c:pt>
                <c:pt idx="2">
                  <c:v>86.549399999999991</c:v>
                </c:pt>
                <c:pt idx="3">
                  <c:v>84.34020000000001</c:v>
                </c:pt>
                <c:pt idx="4">
                  <c:v>85.150800000000004</c:v>
                </c:pt>
                <c:pt idx="5">
                  <c:v>85.77239999999999</c:v>
                </c:pt>
                <c:pt idx="6">
                  <c:v>85.062600000000003</c:v>
                </c:pt>
                <c:pt idx="7">
                  <c:v>84.806399999999982</c:v>
                </c:pt>
                <c:pt idx="8">
                  <c:v>81.396000000000001</c:v>
                </c:pt>
                <c:pt idx="9">
                  <c:v>81.962999999999994</c:v>
                </c:pt>
                <c:pt idx="10">
                  <c:v>84.008399999999995</c:v>
                </c:pt>
                <c:pt idx="11">
                  <c:v>85.45320000000001</c:v>
                </c:pt>
                <c:pt idx="12">
                  <c:v>83.252399999999994</c:v>
                </c:pt>
                <c:pt idx="13">
                  <c:v>83.815200000000004</c:v>
                </c:pt>
                <c:pt idx="14">
                  <c:v>86.062200000000004</c:v>
                </c:pt>
                <c:pt idx="15">
                  <c:v>84.293999999999983</c:v>
                </c:pt>
                <c:pt idx="16">
                  <c:v>83.269199999999998</c:v>
                </c:pt>
                <c:pt idx="17">
                  <c:v>85.318799999999982</c:v>
                </c:pt>
                <c:pt idx="18">
                  <c:v>86.59559999999999</c:v>
                </c:pt>
                <c:pt idx="19">
                  <c:v>83.407799999999995</c:v>
                </c:pt>
                <c:pt idx="20">
                  <c:v>74.852400000000003</c:v>
                </c:pt>
                <c:pt idx="21">
                  <c:v>75.961200000000005</c:v>
                </c:pt>
                <c:pt idx="22">
                  <c:v>75.297600000000003</c:v>
                </c:pt>
                <c:pt idx="23">
                  <c:v>74.604600000000005</c:v>
                </c:pt>
                <c:pt idx="24">
                  <c:v>76.813800000000001</c:v>
                </c:pt>
                <c:pt idx="25">
                  <c:v>76.780200000000008</c:v>
                </c:pt>
                <c:pt idx="26">
                  <c:v>75.751199999999997</c:v>
                </c:pt>
                <c:pt idx="27">
                  <c:v>73.911599999999993</c:v>
                </c:pt>
                <c:pt idx="28">
                  <c:v>73.218600000000009</c:v>
                </c:pt>
                <c:pt idx="29">
                  <c:v>75.1464</c:v>
                </c:pt>
                <c:pt idx="30">
                  <c:v>77.628600000000006</c:v>
                </c:pt>
                <c:pt idx="31">
                  <c:v>77.750399999999999</c:v>
                </c:pt>
                <c:pt idx="32">
                  <c:v>76.960800000000006</c:v>
                </c:pt>
                <c:pt idx="33">
                  <c:v>73.558799999999991</c:v>
                </c:pt>
                <c:pt idx="34">
                  <c:v>74.827200000000005</c:v>
                </c:pt>
                <c:pt idx="35">
                  <c:v>71.605800000000002</c:v>
                </c:pt>
                <c:pt idx="36">
                  <c:v>68.737200000000001</c:v>
                </c:pt>
                <c:pt idx="37">
                  <c:v>68.061000000000007</c:v>
                </c:pt>
                <c:pt idx="38">
                  <c:v>68.796000000000006</c:v>
                </c:pt>
                <c:pt idx="39">
                  <c:v>68.380200000000002</c:v>
                </c:pt>
                <c:pt idx="40">
                  <c:v>72.487799999999993</c:v>
                </c:pt>
                <c:pt idx="41">
                  <c:v>73.831800000000001</c:v>
                </c:pt>
                <c:pt idx="42">
                  <c:v>73.117800000000003</c:v>
                </c:pt>
                <c:pt idx="43">
                  <c:v>73.663799999999995</c:v>
                </c:pt>
                <c:pt idx="44">
                  <c:v>74.453400000000002</c:v>
                </c:pt>
                <c:pt idx="45">
                  <c:v>72.252600000000001</c:v>
                </c:pt>
                <c:pt idx="46">
                  <c:v>74.747399999999999</c:v>
                </c:pt>
                <c:pt idx="47">
                  <c:v>74.256</c:v>
                </c:pt>
                <c:pt idx="48">
                  <c:v>75.558000000000007</c:v>
                </c:pt>
                <c:pt idx="49">
                  <c:v>76.935600000000008</c:v>
                </c:pt>
                <c:pt idx="50">
                  <c:v>78.015000000000001</c:v>
                </c:pt>
                <c:pt idx="51">
                  <c:v>81.6858</c:v>
                </c:pt>
                <c:pt idx="52">
                  <c:v>83.130600000000001</c:v>
                </c:pt>
                <c:pt idx="53">
                  <c:v>83.462400000000002</c:v>
                </c:pt>
                <c:pt idx="54">
                  <c:v>83.483400000000003</c:v>
                </c:pt>
                <c:pt idx="55">
                  <c:v>86.280600000000007</c:v>
                </c:pt>
                <c:pt idx="56">
                  <c:v>85.856400000000008</c:v>
                </c:pt>
                <c:pt idx="57">
                  <c:v>85.839600000000004</c:v>
                </c:pt>
                <c:pt idx="58">
                  <c:v>85.419599999999988</c:v>
                </c:pt>
                <c:pt idx="59">
                  <c:v>86.960999999999999</c:v>
                </c:pt>
                <c:pt idx="60">
                  <c:v>83.428799999999995</c:v>
                </c:pt>
                <c:pt idx="61">
                  <c:v>84.798000000000002</c:v>
                </c:pt>
                <c:pt idx="62">
                  <c:v>81.614400000000003</c:v>
                </c:pt>
                <c:pt idx="63">
                  <c:v>83.592600000000004</c:v>
                </c:pt>
                <c:pt idx="64">
                  <c:v>84.016800000000003</c:v>
                </c:pt>
                <c:pt idx="65">
                  <c:v>84.5334</c:v>
                </c:pt>
                <c:pt idx="66">
                  <c:v>83.483400000000003</c:v>
                </c:pt>
                <c:pt idx="67">
                  <c:v>80.820599999999999</c:v>
                </c:pt>
                <c:pt idx="68">
                  <c:v>83.235600000000005</c:v>
                </c:pt>
                <c:pt idx="69">
                  <c:v>83.050799999999995</c:v>
                </c:pt>
                <c:pt idx="70">
                  <c:v>83.693400000000011</c:v>
                </c:pt>
                <c:pt idx="71">
                  <c:v>81.501000000000005</c:v>
                </c:pt>
                <c:pt idx="72">
                  <c:v>80.480400000000003</c:v>
                </c:pt>
                <c:pt idx="73">
                  <c:v>83.445599999999999</c:v>
                </c:pt>
                <c:pt idx="74">
                  <c:v>84.205800000000011</c:v>
                </c:pt>
                <c:pt idx="75">
                  <c:v>84.478800000000007</c:v>
                </c:pt>
                <c:pt idx="76">
                  <c:v>82.718999999999994</c:v>
                </c:pt>
                <c:pt idx="77">
                  <c:v>83.185199999999995</c:v>
                </c:pt>
                <c:pt idx="78">
                  <c:v>83.134799999999998</c:v>
                </c:pt>
                <c:pt idx="79">
                  <c:v>81.438000000000002</c:v>
                </c:pt>
                <c:pt idx="80">
                  <c:v>83.899199999999993</c:v>
                </c:pt>
                <c:pt idx="81">
                  <c:v>80.900400000000005</c:v>
                </c:pt>
                <c:pt idx="82">
                  <c:v>84.033599999999993</c:v>
                </c:pt>
                <c:pt idx="83">
                  <c:v>85.776600000000002</c:v>
                </c:pt>
                <c:pt idx="84">
                  <c:v>83.697599999999994</c:v>
                </c:pt>
                <c:pt idx="85">
                  <c:v>83.706000000000003</c:v>
                </c:pt>
                <c:pt idx="86">
                  <c:v>82.95</c:v>
                </c:pt>
                <c:pt idx="87">
                  <c:v>81.505200000000002</c:v>
                </c:pt>
                <c:pt idx="88">
                  <c:v>80.833200000000005</c:v>
                </c:pt>
                <c:pt idx="89">
                  <c:v>78.006599999999992</c:v>
                </c:pt>
                <c:pt idx="90">
                  <c:v>77.074200000000005</c:v>
                </c:pt>
                <c:pt idx="91">
                  <c:v>77.347200000000001</c:v>
                </c:pt>
                <c:pt idx="92">
                  <c:v>76.721399999999988</c:v>
                </c:pt>
                <c:pt idx="93">
                  <c:v>77.494199999999992</c:v>
                </c:pt>
                <c:pt idx="94">
                  <c:v>78.703800000000001</c:v>
                </c:pt>
                <c:pt idx="95">
                  <c:v>77.783999999999992</c:v>
                </c:pt>
                <c:pt idx="96">
                  <c:v>79.581599999999995</c:v>
                </c:pt>
                <c:pt idx="97">
                  <c:v>78.502200000000002</c:v>
                </c:pt>
                <c:pt idx="98">
                  <c:v>79.329599999999999</c:v>
                </c:pt>
                <c:pt idx="99">
                  <c:v>82.597200000000001</c:v>
                </c:pt>
                <c:pt idx="100">
                  <c:v>83.563199999999995</c:v>
                </c:pt>
                <c:pt idx="101">
                  <c:v>84.772800000000004</c:v>
                </c:pt>
                <c:pt idx="102">
                  <c:v>84.4452</c:v>
                </c:pt>
                <c:pt idx="103">
                  <c:v>85.705200000000005</c:v>
                </c:pt>
                <c:pt idx="104">
                  <c:v>86.205000000000013</c:v>
                </c:pt>
              </c:numCache>
            </c:numRef>
          </c:val>
        </c:ser>
        <c:ser>
          <c:idx val="2"/>
          <c:order val="2"/>
          <c:tx>
            <c:strRef>
              <c:f>CRACK!$D$2</c:f>
              <c:strCache>
                <c:ptCount val="1"/>
                <c:pt idx="0">
                  <c:v>ULSD</c:v>
                </c:pt>
              </c:strCache>
            </c:strRef>
          </c:tx>
          <c:cat>
            <c:numRef>
              <c:f>CRACK!$A$3:$A$107</c:f>
              <c:numCache>
                <c:formatCode>m/d/yyyy</c:formatCode>
                <c:ptCount val="105"/>
                <c:pt idx="0">
                  <c:v>40029</c:v>
                </c:pt>
                <c:pt idx="1">
                  <c:v>40030</c:v>
                </c:pt>
                <c:pt idx="2">
                  <c:v>40031</c:v>
                </c:pt>
                <c:pt idx="3">
                  <c:v>40032</c:v>
                </c:pt>
                <c:pt idx="4">
                  <c:v>40035</c:v>
                </c:pt>
                <c:pt idx="5">
                  <c:v>40036</c:v>
                </c:pt>
                <c:pt idx="6">
                  <c:v>40037</c:v>
                </c:pt>
                <c:pt idx="7">
                  <c:v>40038</c:v>
                </c:pt>
                <c:pt idx="8">
                  <c:v>40039</c:v>
                </c:pt>
                <c:pt idx="9">
                  <c:v>40042</c:v>
                </c:pt>
                <c:pt idx="10">
                  <c:v>40043</c:v>
                </c:pt>
                <c:pt idx="11">
                  <c:v>40044</c:v>
                </c:pt>
                <c:pt idx="12">
                  <c:v>40045</c:v>
                </c:pt>
                <c:pt idx="13">
                  <c:v>40046</c:v>
                </c:pt>
                <c:pt idx="14">
                  <c:v>40049</c:v>
                </c:pt>
                <c:pt idx="15">
                  <c:v>40050</c:v>
                </c:pt>
                <c:pt idx="16">
                  <c:v>40051</c:v>
                </c:pt>
                <c:pt idx="17">
                  <c:v>40052</c:v>
                </c:pt>
                <c:pt idx="18">
                  <c:v>40053</c:v>
                </c:pt>
                <c:pt idx="19">
                  <c:v>40056</c:v>
                </c:pt>
                <c:pt idx="20">
                  <c:v>40057</c:v>
                </c:pt>
                <c:pt idx="21">
                  <c:v>40058</c:v>
                </c:pt>
                <c:pt idx="22">
                  <c:v>40059</c:v>
                </c:pt>
                <c:pt idx="23">
                  <c:v>40060</c:v>
                </c:pt>
                <c:pt idx="24">
                  <c:v>40064</c:v>
                </c:pt>
                <c:pt idx="25">
                  <c:v>40065</c:v>
                </c:pt>
                <c:pt idx="26">
                  <c:v>40066</c:v>
                </c:pt>
                <c:pt idx="27">
                  <c:v>40067</c:v>
                </c:pt>
                <c:pt idx="28">
                  <c:v>40070</c:v>
                </c:pt>
                <c:pt idx="29">
                  <c:v>40071</c:v>
                </c:pt>
                <c:pt idx="30">
                  <c:v>40072</c:v>
                </c:pt>
                <c:pt idx="31">
                  <c:v>40073</c:v>
                </c:pt>
                <c:pt idx="32">
                  <c:v>40074</c:v>
                </c:pt>
                <c:pt idx="33">
                  <c:v>40077</c:v>
                </c:pt>
                <c:pt idx="34">
                  <c:v>40078</c:v>
                </c:pt>
                <c:pt idx="35">
                  <c:v>40079</c:v>
                </c:pt>
                <c:pt idx="36">
                  <c:v>40080</c:v>
                </c:pt>
                <c:pt idx="37">
                  <c:v>40081</c:v>
                </c:pt>
                <c:pt idx="38">
                  <c:v>40084</c:v>
                </c:pt>
                <c:pt idx="39">
                  <c:v>40085</c:v>
                </c:pt>
                <c:pt idx="40">
                  <c:v>40086</c:v>
                </c:pt>
                <c:pt idx="41">
                  <c:v>40087</c:v>
                </c:pt>
                <c:pt idx="42">
                  <c:v>40088</c:v>
                </c:pt>
                <c:pt idx="43">
                  <c:v>40091</c:v>
                </c:pt>
                <c:pt idx="44">
                  <c:v>40092</c:v>
                </c:pt>
                <c:pt idx="45">
                  <c:v>40093</c:v>
                </c:pt>
                <c:pt idx="46">
                  <c:v>40094</c:v>
                </c:pt>
                <c:pt idx="47">
                  <c:v>40095</c:v>
                </c:pt>
                <c:pt idx="48">
                  <c:v>40098</c:v>
                </c:pt>
                <c:pt idx="49">
                  <c:v>40099</c:v>
                </c:pt>
                <c:pt idx="50">
                  <c:v>40100</c:v>
                </c:pt>
                <c:pt idx="51">
                  <c:v>40101</c:v>
                </c:pt>
                <c:pt idx="52">
                  <c:v>40102</c:v>
                </c:pt>
                <c:pt idx="53">
                  <c:v>40105</c:v>
                </c:pt>
                <c:pt idx="54">
                  <c:v>40106</c:v>
                </c:pt>
                <c:pt idx="55">
                  <c:v>40107</c:v>
                </c:pt>
                <c:pt idx="56">
                  <c:v>40108</c:v>
                </c:pt>
                <c:pt idx="57">
                  <c:v>40109</c:v>
                </c:pt>
                <c:pt idx="58">
                  <c:v>40112</c:v>
                </c:pt>
                <c:pt idx="59">
                  <c:v>40113</c:v>
                </c:pt>
                <c:pt idx="60">
                  <c:v>40114</c:v>
                </c:pt>
                <c:pt idx="61">
                  <c:v>40115</c:v>
                </c:pt>
                <c:pt idx="62">
                  <c:v>40116</c:v>
                </c:pt>
                <c:pt idx="63">
                  <c:v>40119</c:v>
                </c:pt>
                <c:pt idx="64">
                  <c:v>40120</c:v>
                </c:pt>
                <c:pt idx="65">
                  <c:v>40121</c:v>
                </c:pt>
                <c:pt idx="66">
                  <c:v>40122</c:v>
                </c:pt>
                <c:pt idx="67">
                  <c:v>40123</c:v>
                </c:pt>
                <c:pt idx="68">
                  <c:v>40126</c:v>
                </c:pt>
                <c:pt idx="69">
                  <c:v>40127</c:v>
                </c:pt>
                <c:pt idx="70">
                  <c:v>40128</c:v>
                </c:pt>
                <c:pt idx="71">
                  <c:v>40129</c:v>
                </c:pt>
                <c:pt idx="72">
                  <c:v>40130</c:v>
                </c:pt>
                <c:pt idx="73">
                  <c:v>40133</c:v>
                </c:pt>
                <c:pt idx="74">
                  <c:v>40134</c:v>
                </c:pt>
                <c:pt idx="75">
                  <c:v>40135</c:v>
                </c:pt>
                <c:pt idx="76">
                  <c:v>40136</c:v>
                </c:pt>
                <c:pt idx="77">
                  <c:v>40137</c:v>
                </c:pt>
                <c:pt idx="78">
                  <c:v>40140</c:v>
                </c:pt>
                <c:pt idx="79">
                  <c:v>40141</c:v>
                </c:pt>
                <c:pt idx="80">
                  <c:v>40142</c:v>
                </c:pt>
                <c:pt idx="81">
                  <c:v>40144</c:v>
                </c:pt>
                <c:pt idx="82">
                  <c:v>40147</c:v>
                </c:pt>
                <c:pt idx="83">
                  <c:v>40148</c:v>
                </c:pt>
                <c:pt idx="84">
                  <c:v>40149</c:v>
                </c:pt>
                <c:pt idx="85">
                  <c:v>40150</c:v>
                </c:pt>
                <c:pt idx="86">
                  <c:v>40151</c:v>
                </c:pt>
                <c:pt idx="87">
                  <c:v>40154</c:v>
                </c:pt>
                <c:pt idx="88">
                  <c:v>40155</c:v>
                </c:pt>
                <c:pt idx="89">
                  <c:v>40156</c:v>
                </c:pt>
                <c:pt idx="90">
                  <c:v>40157</c:v>
                </c:pt>
                <c:pt idx="91">
                  <c:v>40158</c:v>
                </c:pt>
                <c:pt idx="92">
                  <c:v>40161</c:v>
                </c:pt>
                <c:pt idx="93">
                  <c:v>40162</c:v>
                </c:pt>
                <c:pt idx="94">
                  <c:v>40163</c:v>
                </c:pt>
                <c:pt idx="95">
                  <c:v>40164</c:v>
                </c:pt>
                <c:pt idx="96">
                  <c:v>40165</c:v>
                </c:pt>
                <c:pt idx="97">
                  <c:v>40168</c:v>
                </c:pt>
                <c:pt idx="98">
                  <c:v>40169</c:v>
                </c:pt>
                <c:pt idx="99">
                  <c:v>40170</c:v>
                </c:pt>
                <c:pt idx="100">
                  <c:v>40171</c:v>
                </c:pt>
                <c:pt idx="101">
                  <c:v>40175</c:v>
                </c:pt>
                <c:pt idx="102">
                  <c:v>40176</c:v>
                </c:pt>
                <c:pt idx="103">
                  <c:v>40177</c:v>
                </c:pt>
                <c:pt idx="104">
                  <c:v>40178</c:v>
                </c:pt>
              </c:numCache>
            </c:numRef>
          </c:cat>
          <c:val>
            <c:numRef>
              <c:f>CRACK!$D$3:$D$107</c:f>
              <c:numCache>
                <c:formatCode>0.00</c:formatCode>
                <c:ptCount val="105"/>
                <c:pt idx="0">
                  <c:v>81.988200000000006</c:v>
                </c:pt>
                <c:pt idx="1">
                  <c:v>84.21</c:v>
                </c:pt>
                <c:pt idx="2">
                  <c:v>83.483400000000003</c:v>
                </c:pt>
                <c:pt idx="3">
                  <c:v>82.513200000000012</c:v>
                </c:pt>
                <c:pt idx="4">
                  <c:v>83.16</c:v>
                </c:pt>
                <c:pt idx="5">
                  <c:v>82.152000000000001</c:v>
                </c:pt>
                <c:pt idx="6">
                  <c:v>81.48</c:v>
                </c:pt>
                <c:pt idx="7">
                  <c:v>81.731999999999999</c:v>
                </c:pt>
                <c:pt idx="8">
                  <c:v>78.981000000000009</c:v>
                </c:pt>
                <c:pt idx="9">
                  <c:v>78.308999999999997</c:v>
                </c:pt>
                <c:pt idx="10">
                  <c:v>79.98899999999999</c:v>
                </c:pt>
                <c:pt idx="11">
                  <c:v>82.32</c:v>
                </c:pt>
                <c:pt idx="12">
                  <c:v>80.891999999999996</c:v>
                </c:pt>
                <c:pt idx="13">
                  <c:v>82.139399999999995</c:v>
                </c:pt>
                <c:pt idx="14">
                  <c:v>82.823999999999998</c:v>
                </c:pt>
                <c:pt idx="15">
                  <c:v>80.010000000000005</c:v>
                </c:pt>
                <c:pt idx="16">
                  <c:v>79.757999999999996</c:v>
                </c:pt>
                <c:pt idx="17">
                  <c:v>80.375399999999999</c:v>
                </c:pt>
                <c:pt idx="18">
                  <c:v>80.346000000000004</c:v>
                </c:pt>
                <c:pt idx="19">
                  <c:v>77.254800000000003</c:v>
                </c:pt>
                <c:pt idx="20">
                  <c:v>75.1464</c:v>
                </c:pt>
                <c:pt idx="21">
                  <c:v>75.096000000000004</c:v>
                </c:pt>
                <c:pt idx="22">
                  <c:v>74.760000000000005</c:v>
                </c:pt>
                <c:pt idx="23">
                  <c:v>74.213999999999999</c:v>
                </c:pt>
                <c:pt idx="24">
                  <c:v>76.733999999999995</c:v>
                </c:pt>
                <c:pt idx="25">
                  <c:v>77.238</c:v>
                </c:pt>
                <c:pt idx="26">
                  <c:v>77.074200000000005</c:v>
                </c:pt>
                <c:pt idx="27">
                  <c:v>74.528999999999996</c:v>
                </c:pt>
                <c:pt idx="28">
                  <c:v>75.096000000000004</c:v>
                </c:pt>
                <c:pt idx="29">
                  <c:v>76.599599999999995</c:v>
                </c:pt>
                <c:pt idx="30">
                  <c:v>78.443400000000011</c:v>
                </c:pt>
                <c:pt idx="31">
                  <c:v>79.043999999999997</c:v>
                </c:pt>
                <c:pt idx="32">
                  <c:v>78.271200000000007</c:v>
                </c:pt>
                <c:pt idx="33">
                  <c:v>75.221999999999994</c:v>
                </c:pt>
                <c:pt idx="34">
                  <c:v>77.641200000000012</c:v>
                </c:pt>
                <c:pt idx="35">
                  <c:v>75.784800000000004</c:v>
                </c:pt>
                <c:pt idx="36">
                  <c:v>72.576000000000008</c:v>
                </c:pt>
                <c:pt idx="37">
                  <c:v>72.366</c:v>
                </c:pt>
                <c:pt idx="38">
                  <c:v>72.891000000000005</c:v>
                </c:pt>
                <c:pt idx="39">
                  <c:v>73.101000000000013</c:v>
                </c:pt>
                <c:pt idx="40">
                  <c:v>77.448000000000008</c:v>
                </c:pt>
                <c:pt idx="41">
                  <c:v>77.322000000000003</c:v>
                </c:pt>
                <c:pt idx="42">
                  <c:v>76.23</c:v>
                </c:pt>
                <c:pt idx="43">
                  <c:v>76.108199999999997</c:v>
                </c:pt>
                <c:pt idx="44">
                  <c:v>76.68780000000001</c:v>
                </c:pt>
                <c:pt idx="45">
                  <c:v>75.297600000000003</c:v>
                </c:pt>
                <c:pt idx="46">
                  <c:v>78.03179999999999</c:v>
                </c:pt>
                <c:pt idx="47">
                  <c:v>78.199799999999996</c:v>
                </c:pt>
                <c:pt idx="48">
                  <c:v>79.884</c:v>
                </c:pt>
                <c:pt idx="49">
                  <c:v>80.891999999999996</c:v>
                </c:pt>
                <c:pt idx="50">
                  <c:v>81.580800000000011</c:v>
                </c:pt>
                <c:pt idx="51">
                  <c:v>84.688800000000001</c:v>
                </c:pt>
                <c:pt idx="52">
                  <c:v>85.289400000000001</c:v>
                </c:pt>
                <c:pt idx="53">
                  <c:v>86.070599999999999</c:v>
                </c:pt>
                <c:pt idx="54">
                  <c:v>85.868999999999986</c:v>
                </c:pt>
                <c:pt idx="55">
                  <c:v>88.90979999999999</c:v>
                </c:pt>
                <c:pt idx="56">
                  <c:v>88.355400000000003</c:v>
                </c:pt>
                <c:pt idx="57">
                  <c:v>87.56580000000001</c:v>
                </c:pt>
                <c:pt idx="58">
                  <c:v>85.873199999999997</c:v>
                </c:pt>
                <c:pt idx="59">
                  <c:v>86.423400000000001</c:v>
                </c:pt>
                <c:pt idx="60">
                  <c:v>83.987400000000008</c:v>
                </c:pt>
                <c:pt idx="61">
                  <c:v>86.364599999999996</c:v>
                </c:pt>
                <c:pt idx="62">
                  <c:v>83.185199999999995</c:v>
                </c:pt>
                <c:pt idx="63">
                  <c:v>84.873599999999996</c:v>
                </c:pt>
                <c:pt idx="64">
                  <c:v>85.77239999999999</c:v>
                </c:pt>
                <c:pt idx="65">
                  <c:v>86.561999999999998</c:v>
                </c:pt>
                <c:pt idx="66">
                  <c:v>86.352000000000004</c:v>
                </c:pt>
                <c:pt idx="67">
                  <c:v>82.870199999999997</c:v>
                </c:pt>
                <c:pt idx="68">
                  <c:v>85.281000000000006</c:v>
                </c:pt>
                <c:pt idx="69">
                  <c:v>84.806399999999982</c:v>
                </c:pt>
                <c:pt idx="70">
                  <c:v>85.062600000000003</c:v>
                </c:pt>
                <c:pt idx="71">
                  <c:v>82.395600000000002</c:v>
                </c:pt>
                <c:pt idx="72">
                  <c:v>81.501000000000005</c:v>
                </c:pt>
                <c:pt idx="73">
                  <c:v>84.63000000000001</c:v>
                </c:pt>
                <c:pt idx="74">
                  <c:v>85.650599999999997</c:v>
                </c:pt>
                <c:pt idx="75">
                  <c:v>85.16340000000001</c:v>
                </c:pt>
                <c:pt idx="76">
                  <c:v>82.895399999999995</c:v>
                </c:pt>
                <c:pt idx="77">
                  <c:v>82.131</c:v>
                </c:pt>
                <c:pt idx="78">
                  <c:v>84.293999999999983</c:v>
                </c:pt>
                <c:pt idx="79">
                  <c:v>83.143200000000007</c:v>
                </c:pt>
                <c:pt idx="80">
                  <c:v>85.155000000000001</c:v>
                </c:pt>
                <c:pt idx="81">
                  <c:v>84.092400000000012</c:v>
                </c:pt>
                <c:pt idx="82">
                  <c:v>85.524599999999992</c:v>
                </c:pt>
                <c:pt idx="83">
                  <c:v>86.834999999999994</c:v>
                </c:pt>
                <c:pt idx="84">
                  <c:v>85.16340000000001</c:v>
                </c:pt>
                <c:pt idx="85">
                  <c:v>85.743000000000009</c:v>
                </c:pt>
                <c:pt idx="86">
                  <c:v>84.810599999999994</c:v>
                </c:pt>
                <c:pt idx="87">
                  <c:v>84</c:v>
                </c:pt>
                <c:pt idx="88">
                  <c:v>83.004599999999996</c:v>
                </c:pt>
                <c:pt idx="89">
                  <c:v>79.863</c:v>
                </c:pt>
                <c:pt idx="90">
                  <c:v>79.463999999999999</c:v>
                </c:pt>
                <c:pt idx="91">
                  <c:v>79.631999999999991</c:v>
                </c:pt>
                <c:pt idx="92">
                  <c:v>79.829399999999993</c:v>
                </c:pt>
                <c:pt idx="93">
                  <c:v>79.455600000000004</c:v>
                </c:pt>
                <c:pt idx="94">
                  <c:v>81.899999999999991</c:v>
                </c:pt>
                <c:pt idx="95">
                  <c:v>81.438000000000002</c:v>
                </c:pt>
                <c:pt idx="96">
                  <c:v>81.387599999999992</c:v>
                </c:pt>
                <c:pt idx="97">
                  <c:v>80.933999999999997</c:v>
                </c:pt>
                <c:pt idx="98">
                  <c:v>82.000800000000012</c:v>
                </c:pt>
                <c:pt idx="99">
                  <c:v>84.583799999999997</c:v>
                </c:pt>
                <c:pt idx="100">
                  <c:v>85.528800000000004</c:v>
                </c:pt>
                <c:pt idx="101">
                  <c:v>86.94</c:v>
                </c:pt>
                <c:pt idx="102">
                  <c:v>87.775800000000004</c:v>
                </c:pt>
                <c:pt idx="103">
                  <c:v>88.002600000000001</c:v>
                </c:pt>
                <c:pt idx="104">
                  <c:v>87.754800000000003</c:v>
                </c:pt>
              </c:numCache>
            </c:numRef>
          </c:val>
        </c:ser>
        <c:marker val="1"/>
        <c:axId val="73274496"/>
        <c:axId val="73276032"/>
      </c:lineChart>
      <c:dateAx>
        <c:axId val="73274496"/>
        <c:scaling>
          <c:orientation val="minMax"/>
        </c:scaling>
        <c:axPos val="b"/>
        <c:numFmt formatCode="m/d/yyyy" sourceLinked="1"/>
        <c:tickLblPos val="nextTo"/>
        <c:crossAx val="73276032"/>
        <c:crosses val="autoZero"/>
        <c:auto val="1"/>
        <c:lblOffset val="100"/>
      </c:dateAx>
      <c:valAx>
        <c:axId val="73276032"/>
        <c:scaling>
          <c:orientation val="minMax"/>
          <c:max val="90"/>
          <c:min val="60"/>
        </c:scaling>
        <c:axPos val="l"/>
        <c:majorGridlines/>
        <c:numFmt formatCode="0.00" sourceLinked="1"/>
        <c:tickLblPos val="nextTo"/>
        <c:crossAx val="732744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cat>
            <c:numRef>
              <c:f>CRACK!$A$3:$A$107</c:f>
              <c:numCache>
                <c:formatCode>m/d/yyyy</c:formatCode>
                <c:ptCount val="105"/>
                <c:pt idx="0">
                  <c:v>40029</c:v>
                </c:pt>
                <c:pt idx="1">
                  <c:v>40030</c:v>
                </c:pt>
                <c:pt idx="2">
                  <c:v>40031</c:v>
                </c:pt>
                <c:pt idx="3">
                  <c:v>40032</c:v>
                </c:pt>
                <c:pt idx="4">
                  <c:v>40035</c:v>
                </c:pt>
                <c:pt idx="5">
                  <c:v>40036</c:v>
                </c:pt>
                <c:pt idx="6">
                  <c:v>40037</c:v>
                </c:pt>
                <c:pt idx="7">
                  <c:v>40038</c:v>
                </c:pt>
                <c:pt idx="8">
                  <c:v>40039</c:v>
                </c:pt>
                <c:pt idx="9">
                  <c:v>40042</c:v>
                </c:pt>
                <c:pt idx="10">
                  <c:v>40043</c:v>
                </c:pt>
                <c:pt idx="11">
                  <c:v>40044</c:v>
                </c:pt>
                <c:pt idx="12">
                  <c:v>40045</c:v>
                </c:pt>
                <c:pt idx="13">
                  <c:v>40046</c:v>
                </c:pt>
                <c:pt idx="14">
                  <c:v>40049</c:v>
                </c:pt>
                <c:pt idx="15">
                  <c:v>40050</c:v>
                </c:pt>
                <c:pt idx="16">
                  <c:v>40051</c:v>
                </c:pt>
                <c:pt idx="17">
                  <c:v>40052</c:v>
                </c:pt>
                <c:pt idx="18">
                  <c:v>40053</c:v>
                </c:pt>
                <c:pt idx="19">
                  <c:v>40056</c:v>
                </c:pt>
                <c:pt idx="20">
                  <c:v>40057</c:v>
                </c:pt>
                <c:pt idx="21">
                  <c:v>40058</c:v>
                </c:pt>
                <c:pt idx="22">
                  <c:v>40059</c:v>
                </c:pt>
                <c:pt idx="23">
                  <c:v>40060</c:v>
                </c:pt>
                <c:pt idx="24">
                  <c:v>40064</c:v>
                </c:pt>
                <c:pt idx="25">
                  <c:v>40065</c:v>
                </c:pt>
                <c:pt idx="26">
                  <c:v>40066</c:v>
                </c:pt>
                <c:pt idx="27">
                  <c:v>40067</c:v>
                </c:pt>
                <c:pt idx="28">
                  <c:v>40070</c:v>
                </c:pt>
                <c:pt idx="29">
                  <c:v>40071</c:v>
                </c:pt>
                <c:pt idx="30">
                  <c:v>40072</c:v>
                </c:pt>
                <c:pt idx="31">
                  <c:v>40073</c:v>
                </c:pt>
                <c:pt idx="32">
                  <c:v>40074</c:v>
                </c:pt>
                <c:pt idx="33">
                  <c:v>40077</c:v>
                </c:pt>
                <c:pt idx="34">
                  <c:v>40078</c:v>
                </c:pt>
                <c:pt idx="35">
                  <c:v>40079</c:v>
                </c:pt>
                <c:pt idx="36">
                  <c:v>40080</c:v>
                </c:pt>
                <c:pt idx="37">
                  <c:v>40081</c:v>
                </c:pt>
                <c:pt idx="38">
                  <c:v>40084</c:v>
                </c:pt>
                <c:pt idx="39">
                  <c:v>40085</c:v>
                </c:pt>
                <c:pt idx="40">
                  <c:v>40086</c:v>
                </c:pt>
                <c:pt idx="41">
                  <c:v>40087</c:v>
                </c:pt>
                <c:pt idx="42">
                  <c:v>40088</c:v>
                </c:pt>
                <c:pt idx="43">
                  <c:v>40091</c:v>
                </c:pt>
                <c:pt idx="44">
                  <c:v>40092</c:v>
                </c:pt>
                <c:pt idx="45">
                  <c:v>40093</c:v>
                </c:pt>
                <c:pt idx="46">
                  <c:v>40094</c:v>
                </c:pt>
                <c:pt idx="47">
                  <c:v>40095</c:v>
                </c:pt>
                <c:pt idx="48">
                  <c:v>40098</c:v>
                </c:pt>
                <c:pt idx="49">
                  <c:v>40099</c:v>
                </c:pt>
                <c:pt idx="50">
                  <c:v>40100</c:v>
                </c:pt>
                <c:pt idx="51">
                  <c:v>40101</c:v>
                </c:pt>
                <c:pt idx="52">
                  <c:v>40102</c:v>
                </c:pt>
                <c:pt idx="53">
                  <c:v>40105</c:v>
                </c:pt>
                <c:pt idx="54">
                  <c:v>40106</c:v>
                </c:pt>
                <c:pt idx="55">
                  <c:v>40107</c:v>
                </c:pt>
                <c:pt idx="56">
                  <c:v>40108</c:v>
                </c:pt>
                <c:pt idx="57">
                  <c:v>40109</c:v>
                </c:pt>
                <c:pt idx="58">
                  <c:v>40112</c:v>
                </c:pt>
                <c:pt idx="59">
                  <c:v>40113</c:v>
                </c:pt>
                <c:pt idx="60">
                  <c:v>40114</c:v>
                </c:pt>
                <c:pt idx="61">
                  <c:v>40115</c:v>
                </c:pt>
                <c:pt idx="62">
                  <c:v>40116</c:v>
                </c:pt>
                <c:pt idx="63">
                  <c:v>40119</c:v>
                </c:pt>
                <c:pt idx="64">
                  <c:v>40120</c:v>
                </c:pt>
                <c:pt idx="65">
                  <c:v>40121</c:v>
                </c:pt>
                <c:pt idx="66">
                  <c:v>40122</c:v>
                </c:pt>
                <c:pt idx="67">
                  <c:v>40123</c:v>
                </c:pt>
                <c:pt idx="68">
                  <c:v>40126</c:v>
                </c:pt>
                <c:pt idx="69">
                  <c:v>40127</c:v>
                </c:pt>
                <c:pt idx="70">
                  <c:v>40128</c:v>
                </c:pt>
                <c:pt idx="71">
                  <c:v>40129</c:v>
                </c:pt>
                <c:pt idx="72">
                  <c:v>40130</c:v>
                </c:pt>
                <c:pt idx="73">
                  <c:v>40133</c:v>
                </c:pt>
                <c:pt idx="74">
                  <c:v>40134</c:v>
                </c:pt>
                <c:pt idx="75">
                  <c:v>40135</c:v>
                </c:pt>
                <c:pt idx="76">
                  <c:v>40136</c:v>
                </c:pt>
                <c:pt idx="77">
                  <c:v>40137</c:v>
                </c:pt>
                <c:pt idx="78">
                  <c:v>40140</c:v>
                </c:pt>
                <c:pt idx="79">
                  <c:v>40141</c:v>
                </c:pt>
                <c:pt idx="80">
                  <c:v>40142</c:v>
                </c:pt>
                <c:pt idx="81">
                  <c:v>40144</c:v>
                </c:pt>
                <c:pt idx="82">
                  <c:v>40147</c:v>
                </c:pt>
                <c:pt idx="83">
                  <c:v>40148</c:v>
                </c:pt>
                <c:pt idx="84">
                  <c:v>40149</c:v>
                </c:pt>
                <c:pt idx="85">
                  <c:v>40150</c:v>
                </c:pt>
                <c:pt idx="86">
                  <c:v>40151</c:v>
                </c:pt>
                <c:pt idx="87">
                  <c:v>40154</c:v>
                </c:pt>
                <c:pt idx="88">
                  <c:v>40155</c:v>
                </c:pt>
                <c:pt idx="89">
                  <c:v>40156</c:v>
                </c:pt>
                <c:pt idx="90">
                  <c:v>40157</c:v>
                </c:pt>
                <c:pt idx="91">
                  <c:v>40158</c:v>
                </c:pt>
                <c:pt idx="92">
                  <c:v>40161</c:v>
                </c:pt>
                <c:pt idx="93">
                  <c:v>40162</c:v>
                </c:pt>
                <c:pt idx="94">
                  <c:v>40163</c:v>
                </c:pt>
                <c:pt idx="95">
                  <c:v>40164</c:v>
                </c:pt>
                <c:pt idx="96">
                  <c:v>40165</c:v>
                </c:pt>
                <c:pt idx="97">
                  <c:v>40168</c:v>
                </c:pt>
                <c:pt idx="98">
                  <c:v>40169</c:v>
                </c:pt>
                <c:pt idx="99">
                  <c:v>40170</c:v>
                </c:pt>
                <c:pt idx="100">
                  <c:v>40171</c:v>
                </c:pt>
                <c:pt idx="101">
                  <c:v>40175</c:v>
                </c:pt>
                <c:pt idx="102">
                  <c:v>40176</c:v>
                </c:pt>
                <c:pt idx="103">
                  <c:v>40177</c:v>
                </c:pt>
                <c:pt idx="104">
                  <c:v>40178</c:v>
                </c:pt>
              </c:numCache>
            </c:numRef>
          </c:cat>
          <c:val>
            <c:numRef>
              <c:f>CRACK!$O$3:$O$107</c:f>
              <c:numCache>
                <c:formatCode>0.000</c:formatCode>
                <c:ptCount val="105"/>
                <c:pt idx="0">
                  <c:v>8.1157199999999996</c:v>
                </c:pt>
                <c:pt idx="1">
                  <c:v>7.5989400000000042</c:v>
                </c:pt>
                <c:pt idx="2">
                  <c:v>8.2480999999999991</c:v>
                </c:pt>
                <c:pt idx="3">
                  <c:v>7.8116999999999965</c:v>
                </c:pt>
                <c:pt idx="4">
                  <c:v>8.6494799999999934</c:v>
                </c:pt>
                <c:pt idx="5">
                  <c:v>9.69043999999999</c:v>
                </c:pt>
                <c:pt idx="6">
                  <c:v>8.552859999999999</c:v>
                </c:pt>
                <c:pt idx="7">
                  <c:v>7.8922399999999815</c:v>
                </c:pt>
                <c:pt idx="8">
                  <c:v>5.8476999999999979</c:v>
                </c:pt>
                <c:pt idx="9">
                  <c:v>7.8451999999999771</c:v>
                </c:pt>
                <c:pt idx="10">
                  <c:v>7.8595399999999929</c:v>
                </c:pt>
                <c:pt idx="11">
                  <c:v>7.3722199999999818</c:v>
                </c:pt>
                <c:pt idx="12">
                  <c:v>6.7783400000000027</c:v>
                </c:pt>
                <c:pt idx="13">
                  <c:v>6.7291799999999968</c:v>
                </c:pt>
                <c:pt idx="14">
                  <c:v>8.2791200000000007</c:v>
                </c:pt>
                <c:pt idx="15">
                  <c:v>8.6057999999999879</c:v>
                </c:pt>
                <c:pt idx="16">
                  <c:v>8.0652199999999876</c:v>
                </c:pt>
                <c:pt idx="17">
                  <c:v>8.6561399999999828</c:v>
                </c:pt>
                <c:pt idx="18">
                  <c:v>9.122059999999987</c:v>
                </c:pt>
                <c:pt idx="19">
                  <c:v>9.2070999999999916</c:v>
                </c:pt>
                <c:pt idx="20">
                  <c:v>5.2080999999999902</c:v>
                </c:pt>
                <c:pt idx="21">
                  <c:v>5.9253200000000108</c:v>
                </c:pt>
                <c:pt idx="22">
                  <c:v>5.9489600000000111</c:v>
                </c:pt>
                <c:pt idx="23">
                  <c:v>5.6237600000000043</c:v>
                </c:pt>
                <c:pt idx="24">
                  <c:v>5.2792799999999946</c:v>
                </c:pt>
                <c:pt idx="25">
                  <c:v>5.0384199999999968</c:v>
                </c:pt>
                <c:pt idx="26">
                  <c:v>4.3246000000000091</c:v>
                </c:pt>
                <c:pt idx="27">
                  <c:v>4.437859999999989</c:v>
                </c:pt>
                <c:pt idx="28">
                  <c:v>4.5063600000000061</c:v>
                </c:pt>
                <c:pt idx="29">
                  <c:v>6.3571799999999943</c:v>
                </c:pt>
                <c:pt idx="30">
                  <c:v>4.1344200000000004</c:v>
                </c:pt>
                <c:pt idx="31">
                  <c:v>4.5713399999999975</c:v>
                </c:pt>
                <c:pt idx="32">
                  <c:v>4.0253600000000009</c:v>
                </c:pt>
                <c:pt idx="33">
                  <c:v>3.4733799999999975</c:v>
                </c:pt>
                <c:pt idx="34">
                  <c:v>3.3069000000000073</c:v>
                </c:pt>
                <c:pt idx="35">
                  <c:v>3.2477000000000089</c:v>
                </c:pt>
                <c:pt idx="36">
                  <c:v>3.5081200000000079</c:v>
                </c:pt>
                <c:pt idx="37">
                  <c:v>2.7197000000000005</c:v>
                </c:pt>
                <c:pt idx="38">
                  <c:v>2.9278000000000022</c:v>
                </c:pt>
                <c:pt idx="39">
                  <c:v>2.8138200000000095</c:v>
                </c:pt>
                <c:pt idx="40">
                  <c:v>3.3297800000000053</c:v>
                </c:pt>
                <c:pt idx="41">
                  <c:v>3.9621800000000009</c:v>
                </c:pt>
                <c:pt idx="42">
                  <c:v>4.250580000000002</c:v>
                </c:pt>
                <c:pt idx="43">
                  <c:v>4.5603599999999913</c:v>
                </c:pt>
                <c:pt idx="44">
                  <c:v>4.7303600000000072</c:v>
                </c:pt>
                <c:pt idx="45">
                  <c:v>4.2546000000000053</c:v>
                </c:pt>
                <c:pt idx="46">
                  <c:v>4.1980599999999981</c:v>
                </c:pt>
                <c:pt idx="47">
                  <c:v>3.7335199999999986</c:v>
                </c:pt>
                <c:pt idx="48">
                  <c:v>3.7875999999999976</c:v>
                </c:pt>
                <c:pt idx="49">
                  <c:v>3.9461599999999977</c:v>
                </c:pt>
                <c:pt idx="50">
                  <c:v>4.1483200000000009</c:v>
                </c:pt>
                <c:pt idx="51">
                  <c:v>6.2034999999999965</c:v>
                </c:pt>
                <c:pt idx="52">
                  <c:v>4.6944200000000027</c:v>
                </c:pt>
                <c:pt idx="53">
                  <c:v>4.4025800000000119</c:v>
                </c:pt>
                <c:pt idx="54">
                  <c:v>4.8804399999999877</c:v>
                </c:pt>
                <c:pt idx="55">
                  <c:v>5.2515800000000015</c:v>
                </c:pt>
                <c:pt idx="56">
                  <c:v>4.9606999999999974</c:v>
                </c:pt>
                <c:pt idx="57">
                  <c:v>5.2424799999999889</c:v>
                </c:pt>
                <c:pt idx="58">
                  <c:v>6.023239999999987</c:v>
                </c:pt>
                <c:pt idx="59">
                  <c:v>6.4883599999999886</c:v>
                </c:pt>
                <c:pt idx="60">
                  <c:v>5.5164400000000002</c:v>
                </c:pt>
                <c:pt idx="61">
                  <c:v>5.043439999999987</c:v>
                </c:pt>
                <c:pt idx="62">
                  <c:v>4.7867200000000025</c:v>
                </c:pt>
                <c:pt idx="63">
                  <c:v>5.2584999999999926</c:v>
                </c:pt>
                <c:pt idx="64">
                  <c:v>4.2657399999999939</c:v>
                </c:pt>
                <c:pt idx="65">
                  <c:v>4.0881399999999983</c:v>
                </c:pt>
                <c:pt idx="66">
                  <c:v>4.3011399999999984</c:v>
                </c:pt>
                <c:pt idx="67">
                  <c:v>3.4943399999999882</c:v>
                </c:pt>
                <c:pt idx="68">
                  <c:v>3.950660000000016</c:v>
                </c:pt>
                <c:pt idx="69">
                  <c:v>3.9280399999999873</c:v>
                </c:pt>
                <c:pt idx="70">
                  <c:v>3.9525800000000118</c:v>
                </c:pt>
                <c:pt idx="71">
                  <c:v>3.5582400000000121</c:v>
                </c:pt>
                <c:pt idx="72">
                  <c:v>3.072140000000013</c:v>
                </c:pt>
                <c:pt idx="73">
                  <c:v>2.7965599999999995</c:v>
                </c:pt>
                <c:pt idx="74">
                  <c:v>3.4446199999999978</c:v>
                </c:pt>
                <c:pt idx="75">
                  <c:v>2.8985400000000028</c:v>
                </c:pt>
                <c:pt idx="76">
                  <c:v>2.8203599999999938</c:v>
                </c:pt>
                <c:pt idx="77">
                  <c:v>3.2475199999999971</c:v>
                </c:pt>
                <c:pt idx="78">
                  <c:v>3.8146799999999983</c:v>
                </c:pt>
                <c:pt idx="79">
                  <c:v>3.3662800000000175</c:v>
                </c:pt>
                <c:pt idx="80">
                  <c:v>3.608319999999992</c:v>
                </c:pt>
                <c:pt idx="81">
                  <c:v>2.6818000000000097</c:v>
                </c:pt>
                <c:pt idx="82">
                  <c:v>3.8058999999999856</c:v>
                </c:pt>
                <c:pt idx="83">
                  <c:v>4.4694599999999811</c:v>
                </c:pt>
                <c:pt idx="84">
                  <c:v>4.0675200000000018</c:v>
                </c:pt>
                <c:pt idx="85">
                  <c:v>3.8100000000000023</c:v>
                </c:pt>
                <c:pt idx="86">
                  <c:v>3.8486400000000116</c:v>
                </c:pt>
                <c:pt idx="87">
                  <c:v>3.7802199999999972</c:v>
                </c:pt>
                <c:pt idx="88">
                  <c:v>4.2560600000000024</c:v>
                </c:pt>
                <c:pt idx="89">
                  <c:v>4.1874599999999988</c:v>
                </c:pt>
                <c:pt idx="90">
                  <c:v>4.0143199999999979</c:v>
                </c:pt>
                <c:pt idx="91">
                  <c:v>4.2247200000000138</c:v>
                </c:pt>
                <c:pt idx="92">
                  <c:v>3.9178999999999973</c:v>
                </c:pt>
                <c:pt idx="93">
                  <c:v>4.0672599999999992</c:v>
                </c:pt>
                <c:pt idx="94">
                  <c:v>4.2257799999999861</c:v>
                </c:pt>
                <c:pt idx="95">
                  <c:v>3.674499999999989</c:v>
                </c:pt>
                <c:pt idx="96">
                  <c:v>4.3414999999999964</c:v>
                </c:pt>
                <c:pt idx="97">
                  <c:v>4.2952199999999952</c:v>
                </c:pt>
                <c:pt idx="98">
                  <c:v>4.7342800000000125</c:v>
                </c:pt>
                <c:pt idx="99">
                  <c:v>5.6783400000000031</c:v>
                </c:pt>
                <c:pt idx="100">
                  <c:v>5.7501399999999991</c:v>
                </c:pt>
                <c:pt idx="101">
                  <c:v>6.0000800000000023</c:v>
                </c:pt>
                <c:pt idx="102">
                  <c:v>5.8082400000000005</c:v>
                </c:pt>
                <c:pt idx="103">
                  <c:v>6.2532600000000116</c:v>
                </c:pt>
                <c:pt idx="104">
                  <c:v>6.557019999999989</c:v>
                </c:pt>
              </c:numCache>
            </c:numRef>
          </c:val>
        </c:ser>
        <c:marker val="1"/>
        <c:axId val="73303936"/>
        <c:axId val="73305472"/>
      </c:lineChart>
      <c:dateAx>
        <c:axId val="73303936"/>
        <c:scaling>
          <c:orientation val="minMax"/>
        </c:scaling>
        <c:axPos val="b"/>
        <c:numFmt formatCode="m/d/yyyy" sourceLinked="1"/>
        <c:tickLblPos val="nextTo"/>
        <c:crossAx val="73305472"/>
        <c:crosses val="autoZero"/>
        <c:auto val="1"/>
        <c:lblOffset val="100"/>
      </c:dateAx>
      <c:valAx>
        <c:axId val="73305472"/>
        <c:scaling>
          <c:orientation val="minMax"/>
          <c:max val="10"/>
        </c:scaling>
        <c:axPos val="l"/>
        <c:majorGridlines/>
        <c:numFmt formatCode="0.000" sourceLinked="1"/>
        <c:tickLblPos val="nextTo"/>
        <c:crossAx val="73303936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Sensitivity</a:t>
            </a:r>
            <a:r>
              <a:rPr lang="en-US" baseline="0"/>
              <a:t> of ROV to Changes in </a:t>
            </a:r>
          </a:p>
          <a:p>
            <a:pPr>
              <a:defRPr/>
            </a:pPr>
            <a:r>
              <a:rPr lang="en-US" baseline="0"/>
              <a:t>REFINING PRODUCT PRICES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DELTA!$B$16</c:f>
              <c:strCache>
                <c:ptCount val="1"/>
                <c:pt idx="0">
                  <c:v>V1(x,y)</c:v>
                </c:pt>
              </c:strCache>
            </c:strRef>
          </c:tx>
          <c:cat>
            <c:numRef>
              <c:f>DELTA!$C$3:$I$3</c:f>
              <c:numCache>
                <c:formatCode>0.00</c:formatCode>
                <c:ptCount val="7"/>
                <c:pt idx="0">
                  <c:v>434.13</c:v>
                </c:pt>
                <c:pt idx="1">
                  <c:v>454.13</c:v>
                </c:pt>
                <c:pt idx="2">
                  <c:v>474.13</c:v>
                </c:pt>
                <c:pt idx="3">
                  <c:v>494.13</c:v>
                </c:pt>
                <c:pt idx="4">
                  <c:v>514.13</c:v>
                </c:pt>
                <c:pt idx="5">
                  <c:v>534.13</c:v>
                </c:pt>
                <c:pt idx="6">
                  <c:v>554.13</c:v>
                </c:pt>
              </c:numCache>
            </c:numRef>
          </c:cat>
          <c:val>
            <c:numRef>
              <c:f>DELTA!$C$16:$I$16</c:f>
              <c:numCache>
                <c:formatCode>0.00</c:formatCode>
                <c:ptCount val="7"/>
                <c:pt idx="0">
                  <c:v>929.42382111546704</c:v>
                </c:pt>
                <c:pt idx="1">
                  <c:v>1142.5053393536109</c:v>
                </c:pt>
                <c:pt idx="2">
                  <c:v>1359.190512274311</c:v>
                </c:pt>
                <c:pt idx="3">
                  <c:v>1579.0466324998715</c:v>
                </c:pt>
                <c:pt idx="4">
                  <c:v>1801.700976049432</c:v>
                </c:pt>
                <c:pt idx="5">
                  <c:v>2026.8316207803518</c:v>
                </c:pt>
                <c:pt idx="6">
                  <c:v>2254.1597582897284</c:v>
                </c:pt>
              </c:numCache>
            </c:numRef>
          </c:val>
        </c:ser>
        <c:ser>
          <c:idx val="1"/>
          <c:order val="1"/>
          <c:tx>
            <c:strRef>
              <c:f>DELTA!$B$17</c:f>
              <c:strCache>
                <c:ptCount val="1"/>
                <c:pt idx="0">
                  <c:v>V2(x,y)</c:v>
                </c:pt>
              </c:strCache>
            </c:strRef>
          </c:tx>
          <c:cat>
            <c:numRef>
              <c:f>DELTA!$C$3:$I$3</c:f>
              <c:numCache>
                <c:formatCode>0.00</c:formatCode>
                <c:ptCount val="7"/>
                <c:pt idx="0">
                  <c:v>434.13</c:v>
                </c:pt>
                <c:pt idx="1">
                  <c:v>454.13</c:v>
                </c:pt>
                <c:pt idx="2">
                  <c:v>474.13</c:v>
                </c:pt>
                <c:pt idx="3">
                  <c:v>494.13</c:v>
                </c:pt>
                <c:pt idx="4">
                  <c:v>514.13</c:v>
                </c:pt>
                <c:pt idx="5">
                  <c:v>534.13</c:v>
                </c:pt>
                <c:pt idx="6">
                  <c:v>554.13</c:v>
                </c:pt>
              </c:numCache>
            </c:numRef>
          </c:cat>
          <c:val>
            <c:numRef>
              <c:f>DELTA!$C$17:$I$17</c:f>
              <c:numCache>
                <c:formatCode>0.00</c:formatCode>
                <c:ptCount val="7"/>
                <c:pt idx="0">
                  <c:v>969.69503145864269</c:v>
                </c:pt>
                <c:pt idx="1">
                  <c:v>1093.831124965606</c:v>
                </c:pt>
                <c:pt idx="2">
                  <c:v>1229.4349208479814</c:v>
                </c:pt>
                <c:pt idx="3">
                  <c:v>1377.0792849665449</c:v>
                </c:pt>
                <c:pt idx="4">
                  <c:v>1537.3441974489035</c:v>
                </c:pt>
                <c:pt idx="5">
                  <c:v>1710.8162435415431</c:v>
                </c:pt>
                <c:pt idx="6">
                  <c:v>1898.0882004429025</c:v>
                </c:pt>
              </c:numCache>
            </c:numRef>
          </c:val>
        </c:ser>
        <c:marker val="1"/>
        <c:axId val="73788800"/>
        <c:axId val="144852864"/>
      </c:lineChart>
      <c:catAx>
        <c:axId val="73788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3:2</a:t>
                </a:r>
                <a:r>
                  <a:rPr lang="en-US" baseline="0"/>
                  <a:t> PRODUCT PRICES</a:t>
                </a:r>
                <a:endParaRPr lang="en-US"/>
              </a:p>
            </c:rich>
          </c:tx>
        </c:title>
        <c:numFmt formatCode="0.00" sourceLinked="1"/>
        <c:tickLblPos val="nextTo"/>
        <c:crossAx val="144852864"/>
        <c:crosses val="autoZero"/>
        <c:auto val="1"/>
        <c:lblAlgn val="ctr"/>
        <c:lblOffset val="100"/>
      </c:catAx>
      <c:valAx>
        <c:axId val="144852864"/>
        <c:scaling>
          <c:orientation val="minMax"/>
          <c:min val="900"/>
        </c:scaling>
        <c:axPos val="l"/>
        <c:majorGridlines/>
        <c:numFmt formatCode="0.00" sourceLinked="1"/>
        <c:tickLblPos val="nextTo"/>
        <c:crossAx val="737888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107</xdr:row>
      <xdr:rowOff>0</xdr:rowOff>
    </xdr:from>
    <xdr:to>
      <xdr:col>10</xdr:col>
      <xdr:colOff>285750</xdr:colOff>
      <xdr:row>129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107</xdr:row>
      <xdr:rowOff>9525</xdr:rowOff>
    </xdr:from>
    <xdr:to>
      <xdr:col>20</xdr:col>
      <xdr:colOff>19050</xdr:colOff>
      <xdr:row>127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</xdr:row>
      <xdr:rowOff>9524</xdr:rowOff>
    </xdr:from>
    <xdr:to>
      <xdr:col>19</xdr:col>
      <xdr:colOff>9525</xdr:colOff>
      <xdr:row>23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3"/>
  <sheetViews>
    <sheetView workbookViewId="0"/>
  </sheetViews>
  <sheetFormatPr defaultRowHeight="15"/>
  <cols>
    <col min="1" max="1" width="10.7109375" bestFit="1" customWidth="1"/>
    <col min="2" max="2" width="13.140625" bestFit="1" customWidth="1"/>
    <col min="3" max="3" width="12.7109375" bestFit="1" customWidth="1"/>
    <col min="4" max="4" width="9.7109375" bestFit="1" customWidth="1"/>
    <col min="10" max="10" width="9.7109375" bestFit="1" customWidth="1"/>
    <col min="13" max="13" width="11" bestFit="1" customWidth="1"/>
  </cols>
  <sheetData>
    <row r="1" spans="1:15">
      <c r="B1" t="s">
        <v>0</v>
      </c>
      <c r="C1" t="s">
        <v>4</v>
      </c>
      <c r="D1">
        <v>0.03</v>
      </c>
      <c r="E1" t="s">
        <v>63</v>
      </c>
      <c r="H1" s="38"/>
      <c r="I1" s="39" t="str">
        <f>B2</f>
        <v>BRENT</v>
      </c>
      <c r="J1" s="39" t="str">
        <f>C2</f>
        <v>GASOLINE</v>
      </c>
      <c r="K1" s="39" t="str">
        <f>D2</f>
        <v>ULSD</v>
      </c>
      <c r="L1" s="40" t="s">
        <v>84</v>
      </c>
      <c r="M1" s="39" t="s">
        <v>2</v>
      </c>
      <c r="N1" s="1" t="s">
        <v>2</v>
      </c>
      <c r="O1" t="s">
        <v>107</v>
      </c>
    </row>
    <row r="2" spans="1:15">
      <c r="A2" t="s">
        <v>1</v>
      </c>
      <c r="B2" t="s">
        <v>66</v>
      </c>
      <c r="C2" t="s">
        <v>67</v>
      </c>
      <c r="D2" t="s">
        <v>68</v>
      </c>
      <c r="E2" t="s">
        <v>3</v>
      </c>
      <c r="F2" s="31" t="s">
        <v>85</v>
      </c>
      <c r="G2" s="37" t="s">
        <v>84</v>
      </c>
      <c r="H2" s="38" t="s">
        <v>86</v>
      </c>
      <c r="I2" s="41">
        <f>STDEV(I4:I107)*SQRT(250)</f>
        <v>0.32238217287541171</v>
      </c>
      <c r="J2" s="42">
        <f t="shared" ref="J2:L2" si="0">STDEV(J4:J107)*SQRT(250)</f>
        <v>0.38160048008537112</v>
      </c>
      <c r="K2" s="42">
        <f t="shared" si="0"/>
        <v>0.32099612817086498</v>
      </c>
      <c r="L2" s="41">
        <f t="shared" si="0"/>
        <v>0.34411885463503555</v>
      </c>
      <c r="M2" s="39" t="s">
        <v>105</v>
      </c>
      <c r="N2" s="1" t="s">
        <v>2</v>
      </c>
      <c r="O2" t="s">
        <v>108</v>
      </c>
    </row>
    <row r="3" spans="1:15">
      <c r="A3" s="1">
        <v>40029</v>
      </c>
      <c r="B3" s="2">
        <v>74.28</v>
      </c>
      <c r="C3" s="2">
        <v>86.381399999999985</v>
      </c>
      <c r="D3" s="2">
        <v>81.988200000000006</v>
      </c>
      <c r="E3" s="2">
        <f>3*C3+2*D3-5*B3</f>
        <v>51.72059999999999</v>
      </c>
      <c r="F3" s="2">
        <f t="shared" ref="F3:F66" si="1">3*C3+2*D3-5*B3*(1+$D$1)</f>
        <v>40.578599999999994</v>
      </c>
      <c r="G3" s="2">
        <f>0.6*C3+0.4*D3</f>
        <v>84.624120000000005</v>
      </c>
      <c r="H3" s="38" t="s">
        <v>87</v>
      </c>
      <c r="I3" s="41">
        <f>CORREL(I4:I107,L4:L107)</f>
        <v>0.89099536459626671</v>
      </c>
      <c r="J3" s="42">
        <f>CORREL(J4:J107,K4:K107)</f>
        <v>0.83967595987352028</v>
      </c>
      <c r="K3" s="42" t="s">
        <v>2</v>
      </c>
      <c r="L3" s="42">
        <f>SQRT((0.6^2)*(J2^2)+(0.4^2)*(K2^2)+2*0.4*0.6*J3*J2*K2)</f>
        <v>0.34391686403235577</v>
      </c>
      <c r="M3" s="39" t="s">
        <v>106</v>
      </c>
      <c r="N3" s="1" t="s">
        <v>2</v>
      </c>
      <c r="O3" s="3">
        <f>F3/5</f>
        <v>8.1157199999999996</v>
      </c>
    </row>
    <row r="4" spans="1:15">
      <c r="A4" s="1">
        <v>40030</v>
      </c>
      <c r="B4" s="2">
        <v>75.510000000000005</v>
      </c>
      <c r="C4" s="2">
        <v>86.150400000000005</v>
      </c>
      <c r="D4" s="2">
        <v>84.21</v>
      </c>
      <c r="E4" s="2">
        <f t="shared" ref="E4:E67" si="2">3*C4+2*D4-5*B4</f>
        <v>49.321200000000033</v>
      </c>
      <c r="F4" s="2">
        <f t="shared" si="1"/>
        <v>37.994700000000023</v>
      </c>
      <c r="G4" s="2">
        <f t="shared" ref="G4:G67" si="3">0.6*C4+0.4*D4</f>
        <v>85.37424</v>
      </c>
      <c r="I4" s="3">
        <f>LN(B4/B3)</f>
        <v>1.6423361330829247E-2</v>
      </c>
      <c r="J4" s="3">
        <f t="shared" ref="J4:K4" si="4">LN(C4/C3)</f>
        <v>-2.6777688290628263E-3</v>
      </c>
      <c r="K4" s="3">
        <f t="shared" si="4"/>
        <v>2.6738344571621268E-2</v>
      </c>
      <c r="L4" s="3">
        <f>LN(G4/G3)</f>
        <v>8.8250835879094911E-3</v>
      </c>
      <c r="O4" s="3">
        <f t="shared" ref="O4:O67" si="5">F4/5</f>
        <v>7.5989400000000042</v>
      </c>
    </row>
    <row r="5" spans="1:15">
      <c r="A5" s="1">
        <v>40031</v>
      </c>
      <c r="B5" s="2">
        <v>74.83</v>
      </c>
      <c r="C5" s="2">
        <v>86.549399999999991</v>
      </c>
      <c r="D5" s="2">
        <v>83.483400000000003</v>
      </c>
      <c r="E5" s="2">
        <f t="shared" si="2"/>
        <v>52.465000000000032</v>
      </c>
      <c r="F5" s="2">
        <f t="shared" si="1"/>
        <v>41.240499999999997</v>
      </c>
      <c r="G5" s="2">
        <f t="shared" si="3"/>
        <v>85.322999999999993</v>
      </c>
      <c r="I5" s="3">
        <f t="shared" ref="I5:I68" si="6">LN(B5/B4)</f>
        <v>-9.0462237230670844E-3</v>
      </c>
      <c r="J5" s="3">
        <f t="shared" ref="J5:J68" si="7">LN(C5/C4)</f>
        <v>4.6207431615945824E-3</v>
      </c>
      <c r="K5" s="3">
        <f t="shared" ref="K5:K68" si="8">LN(D5/D4)</f>
        <v>-8.6658693441160842E-3</v>
      </c>
      <c r="L5" s="3">
        <f t="shared" ref="L5:L68" si="9">LN(G5/G4)</f>
        <v>-6.0036121895187312E-4</v>
      </c>
      <c r="O5" s="3">
        <f t="shared" si="5"/>
        <v>8.2480999999999991</v>
      </c>
    </row>
    <row r="6" spans="1:15">
      <c r="A6" s="1">
        <v>40032</v>
      </c>
      <c r="B6" s="2">
        <v>73.59</v>
      </c>
      <c r="C6" s="2">
        <v>84.34020000000001</v>
      </c>
      <c r="D6" s="2">
        <v>82.513200000000012</v>
      </c>
      <c r="E6" s="2">
        <f t="shared" si="2"/>
        <v>50.09699999999998</v>
      </c>
      <c r="F6" s="2">
        <f t="shared" si="1"/>
        <v>39.058499999999981</v>
      </c>
      <c r="G6" s="2">
        <f t="shared" si="3"/>
        <v>83.609400000000008</v>
      </c>
      <c r="I6" s="3">
        <f t="shared" si="6"/>
        <v>-1.6709727153759509E-2</v>
      </c>
      <c r="J6" s="3">
        <f t="shared" si="7"/>
        <v>-2.5856729519531337E-2</v>
      </c>
      <c r="K6" s="3">
        <f t="shared" si="8"/>
        <v>-1.1689529155783987E-2</v>
      </c>
      <c r="L6" s="3">
        <f t="shared" si="9"/>
        <v>-2.0288100767893572E-2</v>
      </c>
      <c r="O6" s="3">
        <f t="shared" si="5"/>
        <v>7.8116999999999965</v>
      </c>
    </row>
    <row r="7" spans="1:15">
      <c r="A7" s="1">
        <v>40035</v>
      </c>
      <c r="B7" s="2">
        <v>73.5</v>
      </c>
      <c r="C7" s="2">
        <v>85.150800000000004</v>
      </c>
      <c r="D7" s="2">
        <v>83.16</v>
      </c>
      <c r="E7" s="2">
        <f t="shared" si="2"/>
        <v>54.272400000000005</v>
      </c>
      <c r="F7" s="2">
        <f t="shared" si="1"/>
        <v>43.247399999999971</v>
      </c>
      <c r="G7" s="2">
        <f t="shared" si="3"/>
        <v>84.354479999999995</v>
      </c>
      <c r="I7" s="3">
        <f t="shared" si="6"/>
        <v>-1.2237407197166273E-3</v>
      </c>
      <c r="J7" s="3">
        <f t="shared" si="7"/>
        <v>9.5651825798850898E-3</v>
      </c>
      <c r="K7" s="3">
        <f t="shared" si="8"/>
        <v>7.8081824478114887E-3</v>
      </c>
      <c r="L7" s="3">
        <f t="shared" si="9"/>
        <v>8.8719656536591484E-3</v>
      </c>
      <c r="O7" s="3">
        <f t="shared" si="5"/>
        <v>8.6494799999999934</v>
      </c>
    </row>
    <row r="8" spans="1:15">
      <c r="A8" s="1">
        <v>40036</v>
      </c>
      <c r="B8" s="2">
        <v>72.459999999999994</v>
      </c>
      <c r="C8" s="2">
        <v>85.77239999999999</v>
      </c>
      <c r="D8" s="2">
        <v>82.152000000000001</v>
      </c>
      <c r="E8" s="2">
        <f t="shared" si="2"/>
        <v>59.321199999999976</v>
      </c>
      <c r="F8" s="2">
        <f t="shared" si="1"/>
        <v>48.452199999999948</v>
      </c>
      <c r="G8" s="2">
        <f t="shared" si="3"/>
        <v>84.324240000000003</v>
      </c>
      <c r="I8" s="3">
        <f t="shared" si="6"/>
        <v>-1.4250720751859916E-2</v>
      </c>
      <c r="J8" s="3">
        <f t="shared" si="7"/>
        <v>7.2734741731381274E-3</v>
      </c>
      <c r="K8" s="3">
        <f t="shared" si="8"/>
        <v>-1.2195273093818243E-2</v>
      </c>
      <c r="L8" s="3">
        <f t="shared" si="9"/>
        <v>-3.5855145597451279E-4</v>
      </c>
      <c r="O8" s="3">
        <f t="shared" si="5"/>
        <v>9.69043999999999</v>
      </c>
    </row>
    <row r="9" spans="1:15">
      <c r="A9" s="1">
        <v>40037</v>
      </c>
      <c r="B9" s="2">
        <v>72.89</v>
      </c>
      <c r="C9" s="2">
        <v>85.062600000000003</v>
      </c>
      <c r="D9" s="2">
        <v>81.48</v>
      </c>
      <c r="E9" s="2">
        <f t="shared" si="2"/>
        <v>53.697800000000029</v>
      </c>
      <c r="F9" s="2">
        <f t="shared" si="1"/>
        <v>42.764299999999992</v>
      </c>
      <c r="G9" s="2">
        <f t="shared" si="3"/>
        <v>83.629559999999998</v>
      </c>
      <c r="I9" s="3">
        <f t="shared" si="6"/>
        <v>5.9167699271904604E-3</v>
      </c>
      <c r="J9" s="3">
        <f t="shared" si="7"/>
        <v>-8.3098204055029185E-3</v>
      </c>
      <c r="K9" s="3">
        <f t="shared" si="8"/>
        <v>-8.2135985373887437E-3</v>
      </c>
      <c r="L9" s="3">
        <f t="shared" si="9"/>
        <v>-8.2723220490890752E-3</v>
      </c>
      <c r="O9" s="3">
        <f t="shared" si="5"/>
        <v>8.552859999999999</v>
      </c>
    </row>
    <row r="10" spans="1:15">
      <c r="A10" s="1">
        <v>40038</v>
      </c>
      <c r="B10" s="2">
        <v>73.48</v>
      </c>
      <c r="C10" s="2">
        <v>84.806399999999982</v>
      </c>
      <c r="D10" s="2">
        <v>81.731999999999999</v>
      </c>
      <c r="E10" s="2">
        <f t="shared" si="2"/>
        <v>50.483199999999897</v>
      </c>
      <c r="F10" s="2">
        <f t="shared" si="1"/>
        <v>39.461199999999906</v>
      </c>
      <c r="G10" s="2">
        <f t="shared" si="3"/>
        <v>83.576639999999983</v>
      </c>
      <c r="I10" s="3">
        <f t="shared" si="6"/>
        <v>8.0618049528032622E-3</v>
      </c>
      <c r="J10" s="3">
        <f t="shared" si="7"/>
        <v>-3.016444369040716E-3</v>
      </c>
      <c r="K10" s="3">
        <f t="shared" si="8"/>
        <v>3.0880106885765451E-3</v>
      </c>
      <c r="L10" s="3">
        <f t="shared" si="9"/>
        <v>-6.3299090305266828E-4</v>
      </c>
      <c r="O10" s="3">
        <f t="shared" si="5"/>
        <v>7.8922399999999815</v>
      </c>
    </row>
    <row r="11" spans="1:15">
      <c r="A11" s="1">
        <v>40039</v>
      </c>
      <c r="B11" s="2">
        <v>72.41</v>
      </c>
      <c r="C11" s="2">
        <v>81.396000000000001</v>
      </c>
      <c r="D11" s="2">
        <v>78.981000000000009</v>
      </c>
      <c r="E11" s="2">
        <f t="shared" si="2"/>
        <v>40.100000000000023</v>
      </c>
      <c r="F11" s="2">
        <f t="shared" si="1"/>
        <v>29.238499999999988</v>
      </c>
      <c r="G11" s="2">
        <f t="shared" si="3"/>
        <v>80.430000000000007</v>
      </c>
      <c r="I11" s="3">
        <f t="shared" si="6"/>
        <v>-1.466884894619558E-2</v>
      </c>
      <c r="J11" s="3">
        <f t="shared" si="7"/>
        <v>-4.1044879896182211E-2</v>
      </c>
      <c r="K11" s="3">
        <f t="shared" si="8"/>
        <v>-3.4238284835559157E-2</v>
      </c>
      <c r="L11" s="3">
        <f t="shared" si="9"/>
        <v>-3.8376814290684243E-2</v>
      </c>
      <c r="O11" s="3">
        <f t="shared" si="5"/>
        <v>5.8476999999999979</v>
      </c>
    </row>
    <row r="12" spans="1:15">
      <c r="A12" s="1">
        <v>40042</v>
      </c>
      <c r="B12" s="2">
        <v>70.540000000000006</v>
      </c>
      <c r="C12" s="2">
        <v>81.962999999999994</v>
      </c>
      <c r="D12" s="2">
        <v>78.308999999999997</v>
      </c>
      <c r="E12" s="2">
        <f t="shared" si="2"/>
        <v>49.806999999999903</v>
      </c>
      <c r="F12" s="2">
        <f t="shared" si="1"/>
        <v>39.225999999999885</v>
      </c>
      <c r="G12" s="2">
        <f t="shared" si="3"/>
        <v>80.50139999999999</v>
      </c>
      <c r="I12" s="3">
        <f t="shared" si="6"/>
        <v>-2.6164486592823357E-2</v>
      </c>
      <c r="J12" s="3">
        <f t="shared" si="7"/>
        <v>6.941794169957975E-3</v>
      </c>
      <c r="K12" s="3">
        <f t="shared" si="8"/>
        <v>-8.5447782915157103E-3</v>
      </c>
      <c r="L12" s="3">
        <f t="shared" si="9"/>
        <v>8.8733466166077872E-4</v>
      </c>
      <c r="O12" s="3">
        <f t="shared" si="5"/>
        <v>7.8451999999999771</v>
      </c>
    </row>
    <row r="13" spans="1:15">
      <c r="A13" s="1">
        <v>40043</v>
      </c>
      <c r="B13" s="2">
        <v>72.37</v>
      </c>
      <c r="C13" s="2">
        <v>84.008399999999995</v>
      </c>
      <c r="D13" s="2">
        <v>79.98899999999999</v>
      </c>
      <c r="E13" s="2">
        <f t="shared" si="2"/>
        <v>50.15319999999997</v>
      </c>
      <c r="F13" s="2">
        <f t="shared" si="1"/>
        <v>39.297699999999963</v>
      </c>
      <c r="G13" s="2">
        <f t="shared" si="3"/>
        <v>82.400639999999981</v>
      </c>
      <c r="I13" s="3">
        <f t="shared" si="6"/>
        <v>2.5611924070130333E-2</v>
      </c>
      <c r="J13" s="3">
        <f t="shared" si="7"/>
        <v>2.4648867921746045E-2</v>
      </c>
      <c r="K13" s="3">
        <f t="shared" si="8"/>
        <v>2.1226586299783197E-2</v>
      </c>
      <c r="L13" s="3">
        <f t="shared" si="9"/>
        <v>2.3318628297915804E-2</v>
      </c>
      <c r="O13" s="3">
        <f t="shared" si="5"/>
        <v>7.8595399999999929</v>
      </c>
    </row>
    <row r="14" spans="1:15">
      <c r="A14" s="1">
        <v>40044</v>
      </c>
      <c r="B14" s="2">
        <v>74.59</v>
      </c>
      <c r="C14" s="2">
        <v>85.45320000000001</v>
      </c>
      <c r="D14" s="2">
        <v>82.32</v>
      </c>
      <c r="E14" s="2">
        <f t="shared" si="2"/>
        <v>48.049599999999941</v>
      </c>
      <c r="F14" s="2">
        <f t="shared" si="1"/>
        <v>36.861099999999908</v>
      </c>
      <c r="G14" s="2">
        <f t="shared" si="3"/>
        <v>84.199919999999992</v>
      </c>
      <c r="I14" s="3">
        <f t="shared" si="6"/>
        <v>3.021460108903555E-2</v>
      </c>
      <c r="J14" s="3">
        <f t="shared" si="7"/>
        <v>1.7052063817232448E-2</v>
      </c>
      <c r="K14" s="3">
        <f t="shared" si="8"/>
        <v>2.8724966305904303E-2</v>
      </c>
      <c r="L14" s="3">
        <f t="shared" si="9"/>
        <v>2.1600767253510508E-2</v>
      </c>
      <c r="O14" s="3">
        <f t="shared" si="5"/>
        <v>7.3722199999999818</v>
      </c>
    </row>
    <row r="15" spans="1:15">
      <c r="A15" s="1">
        <v>40045</v>
      </c>
      <c r="B15" s="2">
        <v>73.33</v>
      </c>
      <c r="C15" s="2">
        <v>83.252399999999994</v>
      </c>
      <c r="D15" s="2">
        <v>80.891999999999996</v>
      </c>
      <c r="E15" s="2">
        <f t="shared" si="2"/>
        <v>44.891200000000026</v>
      </c>
      <c r="F15" s="2">
        <f t="shared" si="1"/>
        <v>33.891700000000014</v>
      </c>
      <c r="G15" s="2">
        <f t="shared" si="3"/>
        <v>82.308239999999998</v>
      </c>
      <c r="I15" s="3">
        <f t="shared" si="6"/>
        <v>-1.7036647861363819E-2</v>
      </c>
      <c r="J15" s="3">
        <f t="shared" si="7"/>
        <v>-2.6091900387040044E-2</v>
      </c>
      <c r="K15" s="3">
        <f t="shared" si="8"/>
        <v>-1.7499159866492035E-2</v>
      </c>
      <c r="L15" s="3">
        <f t="shared" si="9"/>
        <v>-2.2722746951181299E-2</v>
      </c>
      <c r="O15" s="3">
        <f t="shared" si="5"/>
        <v>6.7783400000000027</v>
      </c>
    </row>
    <row r="16" spans="1:15">
      <c r="A16" s="1">
        <v>40046</v>
      </c>
      <c r="B16" s="2">
        <v>74.19</v>
      </c>
      <c r="C16" s="2">
        <v>83.815200000000004</v>
      </c>
      <c r="D16" s="2">
        <v>82.139399999999995</v>
      </c>
      <c r="E16" s="2">
        <f t="shared" si="2"/>
        <v>44.774400000000014</v>
      </c>
      <c r="F16" s="2">
        <f t="shared" si="1"/>
        <v>33.645899999999983</v>
      </c>
      <c r="G16" s="2">
        <f t="shared" si="3"/>
        <v>83.144880000000001</v>
      </c>
      <c r="I16" s="3">
        <f t="shared" si="6"/>
        <v>1.1659568095726476E-2</v>
      </c>
      <c r="J16" s="3">
        <f t="shared" si="7"/>
        <v>6.7374180142743155E-3</v>
      </c>
      <c r="K16" s="3">
        <f t="shared" si="8"/>
        <v>1.5302872240532544E-2</v>
      </c>
      <c r="L16" s="3">
        <f t="shared" si="9"/>
        <v>1.0113404099181199E-2</v>
      </c>
      <c r="O16" s="3">
        <f t="shared" si="5"/>
        <v>6.7291799999999968</v>
      </c>
    </row>
    <row r="17" spans="1:15">
      <c r="A17" s="1">
        <v>40049</v>
      </c>
      <c r="B17" s="2">
        <v>74.260000000000005</v>
      </c>
      <c r="C17" s="2">
        <v>86.062200000000004</v>
      </c>
      <c r="D17" s="2">
        <v>82.823999999999998</v>
      </c>
      <c r="E17" s="2">
        <f t="shared" si="2"/>
        <v>52.534600000000012</v>
      </c>
      <c r="F17" s="2">
        <f t="shared" si="1"/>
        <v>41.395600000000002</v>
      </c>
      <c r="G17" s="2">
        <f t="shared" si="3"/>
        <v>84.766919999999999</v>
      </c>
      <c r="I17" s="3">
        <f t="shared" si="6"/>
        <v>9.4307854749963067E-4</v>
      </c>
      <c r="J17" s="3">
        <f t="shared" si="7"/>
        <v>2.6455915355904566E-2</v>
      </c>
      <c r="K17" s="3">
        <f t="shared" si="8"/>
        <v>8.3000705639775362E-3</v>
      </c>
      <c r="L17" s="3">
        <f t="shared" si="9"/>
        <v>1.9320744074580187E-2</v>
      </c>
      <c r="O17" s="3">
        <f t="shared" si="5"/>
        <v>8.2791200000000007</v>
      </c>
    </row>
    <row r="18" spans="1:15">
      <c r="A18" s="1">
        <v>40050</v>
      </c>
      <c r="B18" s="2">
        <v>71.819999999999993</v>
      </c>
      <c r="C18" s="2">
        <v>84.293999999999983</v>
      </c>
      <c r="D18" s="2">
        <v>80.010000000000005</v>
      </c>
      <c r="E18" s="2">
        <f t="shared" si="2"/>
        <v>53.801999999999964</v>
      </c>
      <c r="F18" s="2">
        <f t="shared" si="1"/>
        <v>43.02899999999994</v>
      </c>
      <c r="G18" s="2">
        <f t="shared" si="3"/>
        <v>82.580399999999997</v>
      </c>
      <c r="I18" s="3">
        <f t="shared" si="6"/>
        <v>-3.3409459950997394E-2</v>
      </c>
      <c r="J18" s="3">
        <f t="shared" si="7"/>
        <v>-2.0759602546448937E-2</v>
      </c>
      <c r="K18" s="3">
        <f t="shared" si="8"/>
        <v>-3.4566247601779329E-2</v>
      </c>
      <c r="L18" s="3">
        <f t="shared" si="9"/>
        <v>-2.6133008117589594E-2</v>
      </c>
      <c r="O18" s="3">
        <f t="shared" si="5"/>
        <v>8.6057999999999879</v>
      </c>
    </row>
    <row r="19" spans="1:15">
      <c r="A19" s="1">
        <v>40051</v>
      </c>
      <c r="B19" s="2">
        <v>71.650000000000006</v>
      </c>
      <c r="C19" s="2">
        <v>83.269199999999998</v>
      </c>
      <c r="D19" s="2">
        <v>79.757999999999996</v>
      </c>
      <c r="E19" s="2">
        <f t="shared" si="2"/>
        <v>51.073599999999942</v>
      </c>
      <c r="F19" s="2">
        <f t="shared" si="1"/>
        <v>40.32609999999994</v>
      </c>
      <c r="G19" s="2">
        <f t="shared" si="3"/>
        <v>81.864720000000005</v>
      </c>
      <c r="I19" s="3">
        <f t="shared" si="6"/>
        <v>-2.3698345237557848E-3</v>
      </c>
      <c r="J19" s="3">
        <f t="shared" si="7"/>
        <v>-1.2231955197540806E-2</v>
      </c>
      <c r="K19" s="3">
        <f t="shared" si="8"/>
        <v>-3.1545767485155439E-3</v>
      </c>
      <c r="L19" s="3">
        <f t="shared" si="9"/>
        <v>-8.7042354135190361E-3</v>
      </c>
      <c r="O19" s="3">
        <f t="shared" si="5"/>
        <v>8.0652199999999876</v>
      </c>
    </row>
    <row r="20" spans="1:15">
      <c r="A20" s="1">
        <v>40052</v>
      </c>
      <c r="B20" s="2">
        <v>72.510000000000005</v>
      </c>
      <c r="C20" s="2">
        <v>85.318799999999982</v>
      </c>
      <c r="D20" s="2">
        <v>80.375399999999999</v>
      </c>
      <c r="E20" s="2">
        <f t="shared" si="2"/>
        <v>54.157199999999932</v>
      </c>
      <c r="F20" s="2">
        <f t="shared" si="1"/>
        <v>43.280699999999911</v>
      </c>
      <c r="G20" s="2">
        <f t="shared" si="3"/>
        <v>83.341439999999977</v>
      </c>
      <c r="I20" s="3">
        <f t="shared" si="6"/>
        <v>1.1931329109320439E-2</v>
      </c>
      <c r="J20" s="3">
        <f t="shared" si="7"/>
        <v>2.4316095906603476E-2</v>
      </c>
      <c r="K20" s="3">
        <f t="shared" si="8"/>
        <v>7.7111091037333872E-3</v>
      </c>
      <c r="L20" s="3">
        <f t="shared" si="9"/>
        <v>1.7877775642208056E-2</v>
      </c>
      <c r="O20" s="3">
        <f t="shared" si="5"/>
        <v>8.6561399999999828</v>
      </c>
    </row>
    <row r="21" spans="1:15">
      <c r="A21" s="1">
        <v>40053</v>
      </c>
      <c r="B21" s="2">
        <v>72.790000000000006</v>
      </c>
      <c r="C21" s="2">
        <v>86.59559999999999</v>
      </c>
      <c r="D21" s="2">
        <v>80.346000000000004</v>
      </c>
      <c r="E21" s="2">
        <f t="shared" si="2"/>
        <v>56.528799999999933</v>
      </c>
      <c r="F21" s="2">
        <f t="shared" si="1"/>
        <v>45.610299999999938</v>
      </c>
      <c r="G21" s="2">
        <f t="shared" si="3"/>
        <v>84.095759999999999</v>
      </c>
      <c r="I21" s="3">
        <f t="shared" si="6"/>
        <v>3.8540997466651318E-3</v>
      </c>
      <c r="J21" s="3">
        <f t="shared" si="7"/>
        <v>1.4854177156883619E-2</v>
      </c>
      <c r="K21" s="3">
        <f t="shared" si="8"/>
        <v>-3.6585047576640303E-4</v>
      </c>
      <c r="L21" s="3">
        <f t="shared" si="9"/>
        <v>9.0102450739957332E-3</v>
      </c>
      <c r="O21" s="3">
        <f t="shared" si="5"/>
        <v>9.122059999999987</v>
      </c>
    </row>
    <row r="22" spans="1:15">
      <c r="A22" s="1">
        <v>40056</v>
      </c>
      <c r="B22" s="2">
        <v>69.650000000000006</v>
      </c>
      <c r="C22" s="2">
        <v>83.407799999999995</v>
      </c>
      <c r="D22" s="2">
        <v>77.254800000000003</v>
      </c>
      <c r="E22" s="2">
        <f t="shared" si="2"/>
        <v>56.482999999999947</v>
      </c>
      <c r="F22" s="2">
        <f t="shared" si="1"/>
        <v>46.035499999999956</v>
      </c>
      <c r="G22" s="2">
        <f t="shared" si="3"/>
        <v>80.946599999999989</v>
      </c>
      <c r="I22" s="3">
        <f t="shared" si="6"/>
        <v>-4.4095882904351853E-2</v>
      </c>
      <c r="J22" s="3">
        <f t="shared" si="7"/>
        <v>-3.7507175792165275E-2</v>
      </c>
      <c r="K22" s="3">
        <f t="shared" si="8"/>
        <v>-3.923325897165561E-2</v>
      </c>
      <c r="L22" s="3">
        <f t="shared" si="9"/>
        <v>-3.8166471530502739E-2</v>
      </c>
      <c r="O22" s="3">
        <f t="shared" si="5"/>
        <v>9.2070999999999916</v>
      </c>
    </row>
    <row r="23" spans="1:15">
      <c r="A23" s="1">
        <v>40057</v>
      </c>
      <c r="B23" s="2">
        <v>67.73</v>
      </c>
      <c r="C23" s="2">
        <v>74.852400000000003</v>
      </c>
      <c r="D23" s="2">
        <v>75.1464</v>
      </c>
      <c r="E23" s="2">
        <f t="shared" si="2"/>
        <v>36.199999999999989</v>
      </c>
      <c r="F23" s="2">
        <f t="shared" si="1"/>
        <v>26.040499999999952</v>
      </c>
      <c r="G23" s="2">
        <f t="shared" si="3"/>
        <v>74.97</v>
      </c>
      <c r="I23" s="3">
        <f t="shared" si="6"/>
        <v>-2.7953486999002405E-2</v>
      </c>
      <c r="J23" s="3">
        <f t="shared" si="7"/>
        <v>-0.10822365569149946</v>
      </c>
      <c r="K23" s="3">
        <f t="shared" si="8"/>
        <v>-2.7670838909904183E-2</v>
      </c>
      <c r="L23" s="3">
        <f t="shared" si="9"/>
        <v>-7.6701644491266235E-2</v>
      </c>
      <c r="O23" s="3">
        <f t="shared" si="5"/>
        <v>5.2080999999999902</v>
      </c>
    </row>
    <row r="24" spans="1:15">
      <c r="A24" s="1">
        <v>40058</v>
      </c>
      <c r="B24" s="2">
        <v>67.66</v>
      </c>
      <c r="C24" s="2">
        <v>75.961200000000005</v>
      </c>
      <c r="D24" s="2">
        <v>75.096000000000004</v>
      </c>
      <c r="E24" s="2">
        <f t="shared" si="2"/>
        <v>39.775600000000054</v>
      </c>
      <c r="F24" s="2">
        <f t="shared" si="1"/>
        <v>29.626600000000053</v>
      </c>
      <c r="G24" s="2">
        <f t="shared" si="3"/>
        <v>75.615120000000005</v>
      </c>
      <c r="I24" s="3">
        <f t="shared" si="6"/>
        <v>-1.0340498742500261E-3</v>
      </c>
      <c r="J24" s="3">
        <f t="shared" si="7"/>
        <v>1.4704509127760295E-2</v>
      </c>
      <c r="K24" s="3">
        <f t="shared" si="8"/>
        <v>-6.7091582523352313E-4</v>
      </c>
      <c r="L24" s="3">
        <f t="shared" si="9"/>
        <v>8.5682296731830476E-3</v>
      </c>
      <c r="O24" s="3">
        <f t="shared" si="5"/>
        <v>5.9253200000000108</v>
      </c>
    </row>
    <row r="25" spans="1:15">
      <c r="A25" s="1">
        <v>40059</v>
      </c>
      <c r="B25" s="2">
        <v>67.12</v>
      </c>
      <c r="C25" s="2">
        <v>75.297600000000003</v>
      </c>
      <c r="D25" s="2">
        <v>74.760000000000005</v>
      </c>
      <c r="E25" s="2">
        <f t="shared" si="2"/>
        <v>39.812800000000038</v>
      </c>
      <c r="F25" s="2">
        <f t="shared" si="1"/>
        <v>29.744800000000055</v>
      </c>
      <c r="G25" s="2">
        <f t="shared" si="3"/>
        <v>75.082560000000001</v>
      </c>
      <c r="I25" s="3">
        <f t="shared" si="6"/>
        <v>-8.0131011936115295E-3</v>
      </c>
      <c r="J25" s="3">
        <f t="shared" si="7"/>
        <v>-8.7744218196625888E-3</v>
      </c>
      <c r="K25" s="3">
        <f t="shared" si="8"/>
        <v>-4.4843124473285759E-3</v>
      </c>
      <c r="L25" s="3">
        <f t="shared" si="9"/>
        <v>-7.0679550878946047E-3</v>
      </c>
      <c r="O25" s="3">
        <f t="shared" si="5"/>
        <v>5.9489600000000111</v>
      </c>
    </row>
    <row r="26" spans="1:15">
      <c r="A26" s="1">
        <v>40060</v>
      </c>
      <c r="B26" s="2">
        <v>66.819999999999993</v>
      </c>
      <c r="C26" s="2">
        <v>74.604600000000005</v>
      </c>
      <c r="D26" s="2">
        <v>74.213999999999999</v>
      </c>
      <c r="E26" s="2">
        <f t="shared" si="2"/>
        <v>38.141800000000046</v>
      </c>
      <c r="F26" s="2">
        <f t="shared" si="1"/>
        <v>28.118800000000022</v>
      </c>
      <c r="G26" s="2">
        <f t="shared" si="3"/>
        <v>74.448360000000008</v>
      </c>
      <c r="I26" s="3">
        <f t="shared" si="6"/>
        <v>-4.4796252303404534E-3</v>
      </c>
      <c r="J26" s="3">
        <f t="shared" si="7"/>
        <v>-9.24609428087712E-3</v>
      </c>
      <c r="K26" s="3">
        <f t="shared" si="8"/>
        <v>-7.3301709664345752E-3</v>
      </c>
      <c r="L26" s="3">
        <f t="shared" si="9"/>
        <v>-8.4825774197156527E-3</v>
      </c>
      <c r="O26" s="3">
        <f t="shared" si="5"/>
        <v>5.6237600000000043</v>
      </c>
    </row>
    <row r="27" spans="1:15">
      <c r="A27" s="1">
        <v>40064</v>
      </c>
      <c r="B27" s="2">
        <v>69.42</v>
      </c>
      <c r="C27" s="2">
        <v>76.813800000000001</v>
      </c>
      <c r="D27" s="2">
        <v>76.733999999999995</v>
      </c>
      <c r="E27" s="2">
        <f t="shared" si="2"/>
        <v>36.809399999999982</v>
      </c>
      <c r="F27" s="2">
        <f t="shared" si="1"/>
        <v>26.396399999999971</v>
      </c>
      <c r="G27" s="2">
        <f t="shared" si="3"/>
        <v>76.781880000000001</v>
      </c>
      <c r="I27" s="3">
        <f t="shared" si="6"/>
        <v>3.8172573505029811E-2</v>
      </c>
      <c r="J27" s="3">
        <f t="shared" si="7"/>
        <v>2.9182144004689742E-2</v>
      </c>
      <c r="K27" s="3">
        <f t="shared" si="8"/>
        <v>3.3392084058310199E-2</v>
      </c>
      <c r="L27" s="3">
        <f t="shared" si="9"/>
        <v>3.0862944135452462E-2</v>
      </c>
      <c r="O27" s="3">
        <f t="shared" si="5"/>
        <v>5.2792799999999946</v>
      </c>
    </row>
    <row r="28" spans="1:15">
      <c r="A28" s="1">
        <v>40065</v>
      </c>
      <c r="B28" s="2">
        <v>69.83</v>
      </c>
      <c r="C28" s="2">
        <v>76.780200000000008</v>
      </c>
      <c r="D28" s="2">
        <v>77.238</v>
      </c>
      <c r="E28" s="2">
        <f t="shared" si="2"/>
        <v>35.666600000000017</v>
      </c>
      <c r="F28" s="2">
        <f t="shared" si="1"/>
        <v>25.192099999999982</v>
      </c>
      <c r="G28" s="2">
        <f t="shared" si="3"/>
        <v>76.96332000000001</v>
      </c>
      <c r="I28" s="3">
        <f t="shared" si="6"/>
        <v>5.8887064243035893E-3</v>
      </c>
      <c r="J28" s="3">
        <f t="shared" si="7"/>
        <v>-4.3751709749039136E-4</v>
      </c>
      <c r="K28" s="3">
        <f t="shared" si="8"/>
        <v>6.5466682263143677E-3</v>
      </c>
      <c r="L28" s="3">
        <f t="shared" si="9"/>
        <v>2.3602699041221815E-3</v>
      </c>
      <c r="O28" s="3">
        <f t="shared" si="5"/>
        <v>5.0384199999999968</v>
      </c>
    </row>
    <row r="29" spans="1:15">
      <c r="A29" s="1">
        <v>40066</v>
      </c>
      <c r="B29" s="2">
        <v>69.86</v>
      </c>
      <c r="C29" s="2">
        <v>75.751199999999997</v>
      </c>
      <c r="D29" s="2">
        <v>77.074200000000005</v>
      </c>
      <c r="E29" s="2">
        <f t="shared" si="2"/>
        <v>32.102000000000032</v>
      </c>
      <c r="F29" s="2">
        <f t="shared" si="1"/>
        <v>21.623000000000047</v>
      </c>
      <c r="G29" s="2">
        <f t="shared" si="3"/>
        <v>76.2804</v>
      </c>
      <c r="I29" s="3">
        <f t="shared" si="6"/>
        <v>4.295225207419629E-4</v>
      </c>
      <c r="J29" s="3">
        <f t="shared" si="7"/>
        <v>-1.349250856611056E-2</v>
      </c>
      <c r="K29" s="3">
        <f t="shared" si="8"/>
        <v>-2.1229696876921608E-3</v>
      </c>
      <c r="L29" s="3">
        <f t="shared" si="9"/>
        <v>-8.9129201631586875E-3</v>
      </c>
      <c r="O29" s="3">
        <f t="shared" si="5"/>
        <v>4.3246000000000091</v>
      </c>
    </row>
    <row r="30" spans="1:15">
      <c r="A30" s="1">
        <v>40067</v>
      </c>
      <c r="B30" s="2">
        <v>67.69</v>
      </c>
      <c r="C30" s="2">
        <v>73.911599999999993</v>
      </c>
      <c r="D30" s="2">
        <v>74.528999999999996</v>
      </c>
      <c r="E30" s="2">
        <f t="shared" si="2"/>
        <v>32.342799999999954</v>
      </c>
      <c r="F30" s="2">
        <f t="shared" si="1"/>
        <v>22.189299999999946</v>
      </c>
      <c r="G30" s="2">
        <f t="shared" si="3"/>
        <v>74.158559999999994</v>
      </c>
      <c r="I30" s="3">
        <f t="shared" si="6"/>
        <v>-3.1554780858169623E-2</v>
      </c>
      <c r="J30" s="3">
        <f t="shared" si="7"/>
        <v>-2.4584501335468852E-2</v>
      </c>
      <c r="K30" s="3">
        <f t="shared" si="8"/>
        <v>-3.3580282830077794E-2</v>
      </c>
      <c r="L30" s="3">
        <f t="shared" si="9"/>
        <v>-2.821052096360932E-2</v>
      </c>
      <c r="O30" s="3">
        <f t="shared" si="5"/>
        <v>4.437859999999989</v>
      </c>
    </row>
    <row r="31" spans="1:15">
      <c r="A31" s="1">
        <v>40070</v>
      </c>
      <c r="B31" s="2">
        <v>67.44</v>
      </c>
      <c r="C31" s="2">
        <v>73.218600000000009</v>
      </c>
      <c r="D31" s="2">
        <v>75.096000000000004</v>
      </c>
      <c r="E31" s="2">
        <f t="shared" si="2"/>
        <v>32.647800000000018</v>
      </c>
      <c r="F31" s="2">
        <f t="shared" si="1"/>
        <v>22.531800000000032</v>
      </c>
      <c r="G31" s="2">
        <f t="shared" si="3"/>
        <v>73.969560000000001</v>
      </c>
      <c r="I31" s="3">
        <f t="shared" si="6"/>
        <v>-3.700144826916235E-3</v>
      </c>
      <c r="J31" s="3">
        <f t="shared" si="7"/>
        <v>-9.4202974622905646E-3</v>
      </c>
      <c r="K31" s="3">
        <f t="shared" si="8"/>
        <v>7.5789836469082987E-3</v>
      </c>
      <c r="L31" s="3">
        <f t="shared" si="9"/>
        <v>-2.5518463687072821E-3</v>
      </c>
      <c r="O31" s="3">
        <f t="shared" si="5"/>
        <v>4.5063600000000061</v>
      </c>
    </row>
    <row r="32" spans="1:15">
      <c r="A32" s="1">
        <v>40071</v>
      </c>
      <c r="B32" s="2">
        <v>67.349999999999994</v>
      </c>
      <c r="C32" s="2">
        <v>75.1464</v>
      </c>
      <c r="D32" s="2">
        <v>76.599599999999995</v>
      </c>
      <c r="E32" s="2">
        <f t="shared" si="2"/>
        <v>41.88839999999999</v>
      </c>
      <c r="F32" s="2">
        <f t="shared" si="1"/>
        <v>31.78589999999997</v>
      </c>
      <c r="G32" s="2">
        <f t="shared" si="3"/>
        <v>75.727679999999992</v>
      </c>
      <c r="I32" s="3">
        <f t="shared" si="6"/>
        <v>-1.3354108372271186E-3</v>
      </c>
      <c r="J32" s="3">
        <f t="shared" si="7"/>
        <v>2.598872380952344E-2</v>
      </c>
      <c r="K32" s="3">
        <f t="shared" si="8"/>
        <v>1.9824559766105684E-2</v>
      </c>
      <c r="L32" s="3">
        <f t="shared" si="9"/>
        <v>2.3490090280627769E-2</v>
      </c>
      <c r="O32" s="3">
        <f t="shared" si="5"/>
        <v>6.3571799999999943</v>
      </c>
    </row>
    <row r="33" spans="1:15">
      <c r="A33" s="1">
        <v>40072</v>
      </c>
      <c r="B33" s="2">
        <v>71.67</v>
      </c>
      <c r="C33" s="2">
        <v>77.628600000000006</v>
      </c>
      <c r="D33" s="2">
        <v>78.443400000000011</v>
      </c>
      <c r="E33" s="2">
        <f t="shared" si="2"/>
        <v>31.422599999999989</v>
      </c>
      <c r="F33" s="2">
        <f t="shared" si="1"/>
        <v>20.6721</v>
      </c>
      <c r="G33" s="2">
        <f t="shared" si="3"/>
        <v>77.954520000000002</v>
      </c>
      <c r="I33" s="3">
        <f t="shared" si="6"/>
        <v>6.2169347149455004E-2</v>
      </c>
      <c r="J33" s="3">
        <f t="shared" si="7"/>
        <v>3.2497705129941809E-2</v>
      </c>
      <c r="K33" s="3">
        <f t="shared" si="8"/>
        <v>2.3785490819996487E-2</v>
      </c>
      <c r="L33" s="3">
        <f t="shared" si="9"/>
        <v>2.8981832205788514E-2</v>
      </c>
      <c r="O33" s="3">
        <f t="shared" si="5"/>
        <v>4.1344200000000004</v>
      </c>
    </row>
    <row r="34" spans="1:15">
      <c r="A34" s="1">
        <v>40073</v>
      </c>
      <c r="B34" s="2">
        <v>71.55</v>
      </c>
      <c r="C34" s="2">
        <v>77.750399999999999</v>
      </c>
      <c r="D34" s="2">
        <v>79.043999999999997</v>
      </c>
      <c r="E34" s="2">
        <f t="shared" si="2"/>
        <v>33.589200000000005</v>
      </c>
      <c r="F34" s="2">
        <f t="shared" si="1"/>
        <v>22.856699999999989</v>
      </c>
      <c r="G34" s="2">
        <f t="shared" si="3"/>
        <v>78.267839999999993</v>
      </c>
      <c r="I34" s="3">
        <f t="shared" si="6"/>
        <v>-1.6757440033680004E-3</v>
      </c>
      <c r="J34" s="3">
        <f t="shared" si="7"/>
        <v>1.5677797507773327E-3</v>
      </c>
      <c r="K34" s="3">
        <f t="shared" si="8"/>
        <v>7.6273138257634786E-3</v>
      </c>
      <c r="L34" s="3">
        <f t="shared" si="9"/>
        <v>4.0112109445139751E-3</v>
      </c>
      <c r="O34" s="3">
        <f t="shared" si="5"/>
        <v>4.5713399999999975</v>
      </c>
    </row>
    <row r="35" spans="1:15">
      <c r="A35" s="1">
        <v>40074</v>
      </c>
      <c r="B35" s="2">
        <v>71.319999999999993</v>
      </c>
      <c r="C35" s="2">
        <v>76.960800000000006</v>
      </c>
      <c r="D35" s="2">
        <v>78.271200000000007</v>
      </c>
      <c r="E35" s="2">
        <f t="shared" si="2"/>
        <v>30.824800000000039</v>
      </c>
      <c r="F35" s="2">
        <f t="shared" si="1"/>
        <v>20.126800000000003</v>
      </c>
      <c r="G35" s="2">
        <f t="shared" si="3"/>
        <v>77.484960000000001</v>
      </c>
      <c r="I35" s="3">
        <f t="shared" si="6"/>
        <v>-3.2197130075203046E-3</v>
      </c>
      <c r="J35" s="3">
        <f t="shared" si="7"/>
        <v>-1.0207494426824941E-2</v>
      </c>
      <c r="K35" s="3">
        <f t="shared" si="8"/>
        <v>-9.8249402026831488E-3</v>
      </c>
      <c r="L35" s="3">
        <f t="shared" si="9"/>
        <v>-1.0052937645355401E-2</v>
      </c>
      <c r="O35" s="3">
        <f t="shared" si="5"/>
        <v>4.0253600000000009</v>
      </c>
    </row>
    <row r="36" spans="1:15">
      <c r="A36" s="1">
        <v>40077</v>
      </c>
      <c r="B36" s="2">
        <v>68.69</v>
      </c>
      <c r="C36" s="2">
        <v>73.558799999999991</v>
      </c>
      <c r="D36" s="2">
        <v>75.221999999999994</v>
      </c>
      <c r="E36" s="2">
        <f t="shared" si="2"/>
        <v>27.670399999999972</v>
      </c>
      <c r="F36" s="2">
        <f t="shared" si="1"/>
        <v>17.366899999999987</v>
      </c>
      <c r="G36" s="2">
        <f t="shared" si="3"/>
        <v>74.224079999999987</v>
      </c>
      <c r="I36" s="3">
        <f t="shared" si="6"/>
        <v>-3.7573164769149354E-2</v>
      </c>
      <c r="J36" s="3">
        <f t="shared" si="7"/>
        <v>-4.5211114924463239E-2</v>
      </c>
      <c r="K36" s="3">
        <f t="shared" si="8"/>
        <v>-3.9735977881930042E-2</v>
      </c>
      <c r="L36" s="3">
        <f t="shared" si="9"/>
        <v>-4.2995227182915263E-2</v>
      </c>
      <c r="O36" s="3">
        <f t="shared" si="5"/>
        <v>3.4733799999999975</v>
      </c>
    </row>
    <row r="37" spans="1:15">
      <c r="A37" s="1">
        <v>40078</v>
      </c>
      <c r="B37" s="2">
        <v>70.53</v>
      </c>
      <c r="C37" s="2">
        <v>74.827200000000005</v>
      </c>
      <c r="D37" s="2">
        <v>77.641200000000012</v>
      </c>
      <c r="E37" s="2">
        <f t="shared" si="2"/>
        <v>27.114000000000033</v>
      </c>
      <c r="F37" s="2">
        <f t="shared" si="1"/>
        <v>16.534500000000037</v>
      </c>
      <c r="G37" s="2">
        <f t="shared" si="3"/>
        <v>75.952800000000011</v>
      </c>
      <c r="I37" s="3">
        <f t="shared" si="6"/>
        <v>2.6434522994297584E-2</v>
      </c>
      <c r="J37" s="3">
        <f t="shared" si="7"/>
        <v>1.7096368855033892E-2</v>
      </c>
      <c r="K37" s="3">
        <f t="shared" si="8"/>
        <v>3.1654472769965636E-2</v>
      </c>
      <c r="L37" s="3">
        <f t="shared" si="9"/>
        <v>2.3023468894379309E-2</v>
      </c>
      <c r="O37" s="3">
        <f t="shared" si="5"/>
        <v>3.3069000000000073</v>
      </c>
    </row>
    <row r="38" spans="1:15">
      <c r="A38" s="1">
        <v>40079</v>
      </c>
      <c r="B38" s="2">
        <v>67.989999999999995</v>
      </c>
      <c r="C38" s="2">
        <v>71.605800000000002</v>
      </c>
      <c r="D38" s="2">
        <v>75.784800000000004</v>
      </c>
      <c r="E38" s="2">
        <f t="shared" si="2"/>
        <v>26.437000000000069</v>
      </c>
      <c r="F38" s="2">
        <f t="shared" si="1"/>
        <v>16.238500000000045</v>
      </c>
      <c r="G38" s="2">
        <f t="shared" si="3"/>
        <v>73.2774</v>
      </c>
      <c r="I38" s="3">
        <f t="shared" si="6"/>
        <v>-3.6677515681719605E-2</v>
      </c>
      <c r="J38" s="3">
        <f t="shared" si="7"/>
        <v>-4.4005378971972355E-2</v>
      </c>
      <c r="K38" s="3">
        <f t="shared" si="8"/>
        <v>-2.4200469296436454E-2</v>
      </c>
      <c r="L38" s="3">
        <f t="shared" si="9"/>
        <v>-3.5859855334594078E-2</v>
      </c>
      <c r="O38" s="3">
        <f t="shared" si="5"/>
        <v>3.2477000000000089</v>
      </c>
    </row>
    <row r="39" spans="1:15">
      <c r="A39" s="1">
        <v>40080</v>
      </c>
      <c r="B39" s="2">
        <v>64.819999999999993</v>
      </c>
      <c r="C39" s="2">
        <v>68.737200000000001</v>
      </c>
      <c r="D39" s="2">
        <v>72.576000000000008</v>
      </c>
      <c r="E39" s="2">
        <f t="shared" si="2"/>
        <v>27.263600000000054</v>
      </c>
      <c r="F39" s="2">
        <f t="shared" si="1"/>
        <v>17.54060000000004</v>
      </c>
      <c r="G39" s="2">
        <f t="shared" si="3"/>
        <v>70.272720000000007</v>
      </c>
      <c r="I39" s="3">
        <f t="shared" si="6"/>
        <v>-4.7746437824967E-2</v>
      </c>
      <c r="J39" s="3">
        <f t="shared" si="7"/>
        <v>-4.0885538877904151E-2</v>
      </c>
      <c r="K39" s="3">
        <f t="shared" si="8"/>
        <v>-4.3263456170239828E-2</v>
      </c>
      <c r="L39" s="3">
        <f t="shared" si="9"/>
        <v>-4.1868567090926033E-2</v>
      </c>
      <c r="O39" s="3">
        <f t="shared" si="5"/>
        <v>3.5081200000000079</v>
      </c>
    </row>
    <row r="40" spans="1:15">
      <c r="A40" s="1">
        <v>40081</v>
      </c>
      <c r="B40" s="2">
        <v>65.11</v>
      </c>
      <c r="C40" s="2">
        <v>68.061000000000007</v>
      </c>
      <c r="D40" s="2">
        <v>72.366</v>
      </c>
      <c r="E40" s="2">
        <f t="shared" si="2"/>
        <v>23.365000000000009</v>
      </c>
      <c r="F40" s="2">
        <f t="shared" si="1"/>
        <v>13.598500000000001</v>
      </c>
      <c r="G40" s="2">
        <f t="shared" si="3"/>
        <v>69.783000000000001</v>
      </c>
      <c r="I40" s="3">
        <f t="shared" si="6"/>
        <v>4.4639495353695101E-3</v>
      </c>
      <c r="J40" s="3">
        <f t="shared" si="7"/>
        <v>-9.886175511679151E-3</v>
      </c>
      <c r="K40" s="3">
        <f t="shared" si="8"/>
        <v>-2.8977128360713916E-3</v>
      </c>
      <c r="L40" s="3">
        <f t="shared" si="9"/>
        <v>-6.9932452002810985E-3</v>
      </c>
      <c r="O40" s="3">
        <f t="shared" si="5"/>
        <v>2.7197000000000005</v>
      </c>
    </row>
    <row r="41" spans="1:15">
      <c r="A41" s="1">
        <v>40084</v>
      </c>
      <c r="B41" s="2">
        <v>65.540000000000006</v>
      </c>
      <c r="C41" s="2">
        <v>68.796000000000006</v>
      </c>
      <c r="D41" s="2">
        <v>72.891000000000005</v>
      </c>
      <c r="E41" s="2">
        <f t="shared" si="2"/>
        <v>24.470000000000027</v>
      </c>
      <c r="F41" s="2">
        <f t="shared" si="1"/>
        <v>14.63900000000001</v>
      </c>
      <c r="G41" s="2">
        <f t="shared" si="3"/>
        <v>70.433999999999997</v>
      </c>
      <c r="I41" s="3">
        <f t="shared" si="6"/>
        <v>6.5824960218980296E-3</v>
      </c>
      <c r="J41" s="3">
        <f t="shared" si="7"/>
        <v>1.0741241831412616E-2</v>
      </c>
      <c r="K41" s="3">
        <f t="shared" si="8"/>
        <v>7.228598773911488E-3</v>
      </c>
      <c r="L41" s="3">
        <f t="shared" si="9"/>
        <v>9.2856740285599017E-3</v>
      </c>
      <c r="O41" s="3">
        <f t="shared" si="5"/>
        <v>2.9278000000000022</v>
      </c>
    </row>
    <row r="42" spans="1:15">
      <c r="A42" s="1">
        <v>40085</v>
      </c>
      <c r="B42" s="2">
        <v>65.489999999999995</v>
      </c>
      <c r="C42" s="2">
        <v>68.380200000000002</v>
      </c>
      <c r="D42" s="2">
        <v>73.101000000000013</v>
      </c>
      <c r="E42" s="2">
        <f t="shared" si="2"/>
        <v>23.892600000000073</v>
      </c>
      <c r="F42" s="2">
        <f t="shared" si="1"/>
        <v>14.069100000000049</v>
      </c>
      <c r="G42" s="2">
        <f t="shared" si="3"/>
        <v>70.268520000000009</v>
      </c>
      <c r="I42" s="3">
        <f t="shared" si="6"/>
        <v>-7.6318404070649241E-4</v>
      </c>
      <c r="J42" s="3">
        <f t="shared" si="7"/>
        <v>-6.0622946755459909E-3</v>
      </c>
      <c r="K42" s="3">
        <f t="shared" si="8"/>
        <v>2.8768719496527445E-3</v>
      </c>
      <c r="L42" s="3">
        <f t="shared" si="9"/>
        <v>-2.3521977616003894E-3</v>
      </c>
      <c r="O42" s="3">
        <f t="shared" si="5"/>
        <v>2.8138200000000095</v>
      </c>
    </row>
    <row r="43" spans="1:15">
      <c r="A43" s="1">
        <v>40086</v>
      </c>
      <c r="B43" s="2">
        <v>69.069999999999993</v>
      </c>
      <c r="C43" s="2">
        <v>72.487799999999993</v>
      </c>
      <c r="D43" s="2">
        <v>77.448000000000008</v>
      </c>
      <c r="E43" s="2">
        <f t="shared" si="2"/>
        <v>27.009400000000028</v>
      </c>
      <c r="F43" s="2">
        <f t="shared" si="1"/>
        <v>16.648900000000026</v>
      </c>
      <c r="G43" s="2">
        <f t="shared" si="3"/>
        <v>74.471879999999999</v>
      </c>
      <c r="I43" s="3">
        <f t="shared" si="6"/>
        <v>5.3223023870919386E-2</v>
      </c>
      <c r="J43" s="3">
        <f t="shared" si="7"/>
        <v>5.8334962799888569E-2</v>
      </c>
      <c r="K43" s="3">
        <f t="shared" si="8"/>
        <v>5.7764696865045505E-2</v>
      </c>
      <c r="L43" s="3">
        <f t="shared" si="9"/>
        <v>5.8097701106190142E-2</v>
      </c>
      <c r="O43" s="3">
        <f t="shared" si="5"/>
        <v>3.3297800000000053</v>
      </c>
    </row>
    <row r="44" spans="1:15">
      <c r="A44" s="1">
        <v>40087</v>
      </c>
      <c r="B44" s="2">
        <v>69.19</v>
      </c>
      <c r="C44" s="2">
        <v>73.831800000000001</v>
      </c>
      <c r="D44" s="2">
        <v>77.322000000000003</v>
      </c>
      <c r="E44" s="2">
        <f t="shared" si="2"/>
        <v>30.189400000000035</v>
      </c>
      <c r="F44" s="2">
        <f t="shared" si="1"/>
        <v>19.810900000000004</v>
      </c>
      <c r="G44" s="2">
        <f t="shared" si="3"/>
        <v>75.227879999999999</v>
      </c>
      <c r="I44" s="3">
        <f t="shared" si="6"/>
        <v>1.7358604098381724E-3</v>
      </c>
      <c r="J44" s="3">
        <f t="shared" si="7"/>
        <v>1.8371261268487971E-2</v>
      </c>
      <c r="K44" s="3">
        <f t="shared" si="8"/>
        <v>-1.6282228834613632E-3</v>
      </c>
      <c r="L44" s="3">
        <f t="shared" si="9"/>
        <v>1.0100302458787928E-2</v>
      </c>
      <c r="O44" s="3">
        <f t="shared" si="5"/>
        <v>3.9621800000000009</v>
      </c>
    </row>
    <row r="45" spans="1:15">
      <c r="A45" s="1">
        <v>40088</v>
      </c>
      <c r="B45" s="2">
        <v>68.069999999999993</v>
      </c>
      <c r="C45" s="2">
        <v>73.117800000000003</v>
      </c>
      <c r="D45" s="2">
        <v>76.23</v>
      </c>
      <c r="E45" s="2">
        <f t="shared" si="2"/>
        <v>31.463400000000036</v>
      </c>
      <c r="F45" s="2">
        <f t="shared" si="1"/>
        <v>21.252900000000011</v>
      </c>
      <c r="G45" s="2">
        <f t="shared" si="3"/>
        <v>74.362680000000012</v>
      </c>
      <c r="I45" s="3">
        <f t="shared" si="6"/>
        <v>-1.6319756050859745E-2</v>
      </c>
      <c r="J45" s="3">
        <f t="shared" si="7"/>
        <v>-9.717693941173047E-3</v>
      </c>
      <c r="K45" s="3">
        <f t="shared" si="8"/>
        <v>-1.4223434534126632E-2</v>
      </c>
      <c r="L45" s="3">
        <f t="shared" si="9"/>
        <v>-1.156770384183657E-2</v>
      </c>
      <c r="O45" s="3">
        <f t="shared" si="5"/>
        <v>4.250580000000002</v>
      </c>
    </row>
    <row r="46" spans="1:15">
      <c r="A46" s="1">
        <v>40091</v>
      </c>
      <c r="B46" s="2">
        <v>68.040000000000006</v>
      </c>
      <c r="C46" s="2">
        <v>73.663799999999995</v>
      </c>
      <c r="D46" s="2">
        <v>76.108199999999997</v>
      </c>
      <c r="E46" s="2">
        <f t="shared" si="2"/>
        <v>33.007799999999975</v>
      </c>
      <c r="F46" s="2">
        <f t="shared" si="1"/>
        <v>22.801799999999957</v>
      </c>
      <c r="G46" s="2">
        <f t="shared" si="3"/>
        <v>74.641559999999998</v>
      </c>
      <c r="I46" s="3">
        <f t="shared" si="6"/>
        <v>-4.4081993219880969E-4</v>
      </c>
      <c r="J46" s="3">
        <f t="shared" si="7"/>
        <v>7.439658899419656E-3</v>
      </c>
      <c r="K46" s="3">
        <f t="shared" si="8"/>
        <v>-1.5990739808392387E-3</v>
      </c>
      <c r="L46" s="3">
        <f t="shared" si="9"/>
        <v>3.7432535562419277E-3</v>
      </c>
      <c r="O46" s="3">
        <f t="shared" si="5"/>
        <v>4.5603599999999913</v>
      </c>
    </row>
    <row r="47" spans="1:15">
      <c r="A47" s="1">
        <v>40092</v>
      </c>
      <c r="B47" s="2">
        <v>68.56</v>
      </c>
      <c r="C47" s="2">
        <v>74.453400000000002</v>
      </c>
      <c r="D47" s="2">
        <v>76.68780000000001</v>
      </c>
      <c r="E47" s="2">
        <f t="shared" si="2"/>
        <v>33.935800000000029</v>
      </c>
      <c r="F47" s="2">
        <f t="shared" si="1"/>
        <v>23.651800000000037</v>
      </c>
      <c r="G47" s="2">
        <f t="shared" si="3"/>
        <v>75.347160000000002</v>
      </c>
      <c r="I47" s="3">
        <f t="shared" si="6"/>
        <v>7.613506761863318E-3</v>
      </c>
      <c r="J47" s="3">
        <f t="shared" si="7"/>
        <v>1.0661928255646469E-2</v>
      </c>
      <c r="K47" s="3">
        <f t="shared" si="8"/>
        <v>7.5866224245754021E-3</v>
      </c>
      <c r="L47" s="3">
        <f t="shared" si="9"/>
        <v>9.4087769435892855E-3</v>
      </c>
      <c r="O47" s="3">
        <f t="shared" si="5"/>
        <v>4.7303600000000072</v>
      </c>
    </row>
    <row r="48" spans="1:15">
      <c r="A48" s="1">
        <v>40093</v>
      </c>
      <c r="B48" s="2">
        <v>67.2</v>
      </c>
      <c r="C48" s="2">
        <v>72.252600000000001</v>
      </c>
      <c r="D48" s="2">
        <v>75.297600000000003</v>
      </c>
      <c r="E48" s="2">
        <f t="shared" si="2"/>
        <v>31.353000000000009</v>
      </c>
      <c r="F48" s="2">
        <f t="shared" si="1"/>
        <v>21.273000000000025</v>
      </c>
      <c r="G48" s="2">
        <f t="shared" si="3"/>
        <v>73.470600000000005</v>
      </c>
      <c r="I48" s="3">
        <f t="shared" si="6"/>
        <v>-2.0036026760420496E-2</v>
      </c>
      <c r="J48" s="3">
        <f t="shared" si="7"/>
        <v>-3.0005113816745036E-2</v>
      </c>
      <c r="K48" s="3">
        <f t="shared" si="8"/>
        <v>-1.829437265597008E-2</v>
      </c>
      <c r="L48" s="3">
        <f t="shared" si="9"/>
        <v>-2.5220907388361087E-2</v>
      </c>
      <c r="O48" s="3">
        <f t="shared" si="5"/>
        <v>4.2546000000000053</v>
      </c>
    </row>
    <row r="49" spans="1:15">
      <c r="A49" s="1">
        <v>40094</v>
      </c>
      <c r="B49" s="2">
        <v>69.77</v>
      </c>
      <c r="C49" s="2">
        <v>74.747399999999999</v>
      </c>
      <c r="D49" s="2">
        <v>78.03179999999999</v>
      </c>
      <c r="E49" s="2">
        <f t="shared" si="2"/>
        <v>31.455800000000011</v>
      </c>
      <c r="F49" s="2">
        <f t="shared" si="1"/>
        <v>20.990299999999991</v>
      </c>
      <c r="G49" s="2">
        <f t="shared" si="3"/>
        <v>76.061160000000001</v>
      </c>
      <c r="I49" s="3">
        <f t="shared" si="6"/>
        <v>3.7530870422041257E-2</v>
      </c>
      <c r="J49" s="3">
        <f t="shared" si="7"/>
        <v>3.3946116552946284E-2</v>
      </c>
      <c r="K49" s="3">
        <f t="shared" si="8"/>
        <v>3.5668174125407487E-2</v>
      </c>
      <c r="L49" s="3">
        <f t="shared" si="9"/>
        <v>3.4652427303904033E-2</v>
      </c>
      <c r="O49" s="3">
        <f t="shared" si="5"/>
        <v>4.1980599999999981</v>
      </c>
    </row>
    <row r="50" spans="1:15">
      <c r="A50" s="1">
        <v>40095</v>
      </c>
      <c r="B50" s="2">
        <v>70</v>
      </c>
      <c r="C50" s="2">
        <v>74.256</v>
      </c>
      <c r="D50" s="2">
        <v>78.199799999999996</v>
      </c>
      <c r="E50" s="2">
        <f t="shared" si="2"/>
        <v>29.167599999999993</v>
      </c>
      <c r="F50" s="2">
        <f t="shared" si="1"/>
        <v>18.667599999999993</v>
      </c>
      <c r="G50" s="2">
        <f t="shared" si="3"/>
        <v>75.833519999999993</v>
      </c>
      <c r="I50" s="3">
        <f t="shared" si="6"/>
        <v>3.2911240982138297E-3</v>
      </c>
      <c r="J50" s="3">
        <f t="shared" si="7"/>
        <v>-6.5958465583511889E-3</v>
      </c>
      <c r="K50" s="3">
        <f t="shared" si="8"/>
        <v>2.1506540898816365E-3</v>
      </c>
      <c r="L50" s="3">
        <f t="shared" si="9"/>
        <v>-2.9973422430279676E-3</v>
      </c>
      <c r="O50" s="3">
        <f t="shared" si="5"/>
        <v>3.7335199999999986</v>
      </c>
    </row>
    <row r="51" spans="1:15">
      <c r="A51" s="1">
        <v>40098</v>
      </c>
      <c r="B51" s="2">
        <v>71.36</v>
      </c>
      <c r="C51" s="2">
        <v>75.558000000000007</v>
      </c>
      <c r="D51" s="2">
        <v>79.884</v>
      </c>
      <c r="E51" s="2">
        <f t="shared" si="2"/>
        <v>29.641999999999996</v>
      </c>
      <c r="F51" s="2">
        <f t="shared" si="1"/>
        <v>18.937999999999988</v>
      </c>
      <c r="G51" s="2">
        <f t="shared" si="3"/>
        <v>77.288399999999996</v>
      </c>
      <c r="I51" s="3">
        <f t="shared" si="6"/>
        <v>1.9242246222394871E-2</v>
      </c>
      <c r="J51" s="3">
        <f t="shared" si="7"/>
        <v>1.7381990752944516E-2</v>
      </c>
      <c r="K51" s="3">
        <f t="shared" si="8"/>
        <v>2.1308492403329077E-2</v>
      </c>
      <c r="L51" s="3">
        <f t="shared" si="9"/>
        <v>1.9003468391164801E-2</v>
      </c>
      <c r="O51" s="3">
        <f t="shared" si="5"/>
        <v>3.7875999999999976</v>
      </c>
    </row>
    <row r="52" spans="1:15">
      <c r="A52" s="1">
        <v>40099</v>
      </c>
      <c r="B52" s="2">
        <v>72.400000000000006</v>
      </c>
      <c r="C52" s="2">
        <v>76.935600000000008</v>
      </c>
      <c r="D52" s="2">
        <v>80.891999999999996</v>
      </c>
      <c r="E52" s="2">
        <f t="shared" si="2"/>
        <v>30.590800000000002</v>
      </c>
      <c r="F52" s="2">
        <f t="shared" si="1"/>
        <v>19.730799999999988</v>
      </c>
      <c r="G52" s="2">
        <f t="shared" si="3"/>
        <v>78.518159999999995</v>
      </c>
      <c r="I52" s="3">
        <f t="shared" si="6"/>
        <v>1.446881111991684E-2</v>
      </c>
      <c r="J52" s="3">
        <f t="shared" si="7"/>
        <v>1.8068135018353994E-2</v>
      </c>
      <c r="K52" s="3">
        <f t="shared" si="8"/>
        <v>1.2539349252735173E-2</v>
      </c>
      <c r="L52" s="3">
        <f t="shared" si="9"/>
        <v>1.5786055964076607E-2</v>
      </c>
      <c r="O52" s="3">
        <f t="shared" si="5"/>
        <v>3.9461599999999977</v>
      </c>
    </row>
    <row r="53" spans="1:15">
      <c r="A53" s="1">
        <v>40100</v>
      </c>
      <c r="B53" s="2">
        <v>73.099999999999994</v>
      </c>
      <c r="C53" s="2">
        <v>78.015000000000001</v>
      </c>
      <c r="D53" s="2">
        <v>81.580800000000011</v>
      </c>
      <c r="E53" s="2">
        <f t="shared" si="2"/>
        <v>31.706600000000037</v>
      </c>
      <c r="F53" s="2">
        <f t="shared" si="1"/>
        <v>20.741600000000005</v>
      </c>
      <c r="G53" s="2">
        <f t="shared" si="3"/>
        <v>79.441320000000005</v>
      </c>
      <c r="I53" s="3">
        <f t="shared" si="6"/>
        <v>9.6220673640620303E-3</v>
      </c>
      <c r="J53" s="3">
        <f t="shared" si="7"/>
        <v>1.3932407623027032E-2</v>
      </c>
      <c r="K53" s="3">
        <f t="shared" si="8"/>
        <v>8.4790085071085319E-3</v>
      </c>
      <c r="L53" s="3">
        <f t="shared" si="9"/>
        <v>1.1688700299498473E-2</v>
      </c>
      <c r="O53" s="3">
        <f t="shared" si="5"/>
        <v>4.1483200000000009</v>
      </c>
    </row>
    <row r="54" spans="1:15">
      <c r="A54" s="1">
        <v>40101</v>
      </c>
      <c r="B54" s="2">
        <v>74.45</v>
      </c>
      <c r="C54" s="2">
        <v>81.6858</v>
      </c>
      <c r="D54" s="2">
        <v>84.688800000000001</v>
      </c>
      <c r="E54" s="2">
        <f t="shared" si="2"/>
        <v>42.185000000000002</v>
      </c>
      <c r="F54" s="2">
        <f t="shared" si="1"/>
        <v>31.017499999999984</v>
      </c>
      <c r="G54" s="2">
        <f t="shared" si="3"/>
        <v>82.887</v>
      </c>
      <c r="I54" s="3">
        <f t="shared" si="6"/>
        <v>1.8299392374285395E-2</v>
      </c>
      <c r="J54" s="3">
        <f t="shared" si="7"/>
        <v>4.5979064257145458E-2</v>
      </c>
      <c r="K54" s="3">
        <f t="shared" si="8"/>
        <v>3.7389421343296536E-2</v>
      </c>
      <c r="L54" s="3">
        <f t="shared" si="9"/>
        <v>4.2459598491065939E-2</v>
      </c>
      <c r="O54" s="3">
        <f t="shared" si="5"/>
        <v>6.2034999999999965</v>
      </c>
    </row>
    <row r="55" spans="1:15">
      <c r="A55" s="1">
        <v>40102</v>
      </c>
      <c r="B55" s="2">
        <v>76.989999999999995</v>
      </c>
      <c r="C55" s="2">
        <v>83.130600000000001</v>
      </c>
      <c r="D55" s="2">
        <v>85.289400000000001</v>
      </c>
      <c r="E55" s="2">
        <f t="shared" si="2"/>
        <v>35.020600000000002</v>
      </c>
      <c r="F55" s="2">
        <f t="shared" si="1"/>
        <v>23.472100000000012</v>
      </c>
      <c r="G55" s="2">
        <f t="shared" si="3"/>
        <v>83.994120000000009</v>
      </c>
      <c r="I55" s="3">
        <f t="shared" si="6"/>
        <v>3.3547784159940162E-2</v>
      </c>
      <c r="J55" s="3">
        <f t="shared" si="7"/>
        <v>1.7532684977629821E-2</v>
      </c>
      <c r="K55" s="3">
        <f t="shared" si="8"/>
        <v>7.0668179741958468E-3</v>
      </c>
      <c r="L55" s="3">
        <f t="shared" si="9"/>
        <v>1.3268561989066424E-2</v>
      </c>
      <c r="O55" s="3">
        <f t="shared" si="5"/>
        <v>4.6944200000000027</v>
      </c>
    </row>
    <row r="56" spans="1:15">
      <c r="A56" s="1">
        <v>40105</v>
      </c>
      <c r="B56" s="2">
        <v>77.77</v>
      </c>
      <c r="C56" s="2">
        <v>83.462400000000002</v>
      </c>
      <c r="D56" s="2">
        <v>86.070599999999999</v>
      </c>
      <c r="E56" s="2">
        <f t="shared" si="2"/>
        <v>33.678400000000067</v>
      </c>
      <c r="F56" s="2">
        <f t="shared" si="1"/>
        <v>22.012900000000059</v>
      </c>
      <c r="G56" s="2">
        <f t="shared" si="3"/>
        <v>84.505680000000012</v>
      </c>
      <c r="I56" s="3">
        <f t="shared" si="6"/>
        <v>1.0080209416893802E-2</v>
      </c>
      <c r="J56" s="3">
        <f t="shared" si="7"/>
        <v>3.983365912470194E-3</v>
      </c>
      <c r="K56" s="3">
        <f t="shared" si="8"/>
        <v>9.1177102232417213E-3</v>
      </c>
      <c r="L56" s="3">
        <f t="shared" si="9"/>
        <v>6.0719546457488052E-3</v>
      </c>
      <c r="O56" s="3">
        <f t="shared" si="5"/>
        <v>4.4025800000000119</v>
      </c>
    </row>
    <row r="57" spans="1:15">
      <c r="A57" s="1">
        <v>40106</v>
      </c>
      <c r="B57" s="2">
        <v>77.239999999999995</v>
      </c>
      <c r="C57" s="2">
        <v>83.483400000000003</v>
      </c>
      <c r="D57" s="2">
        <v>85.868999999999986</v>
      </c>
      <c r="E57" s="2">
        <f t="shared" si="2"/>
        <v>35.988199999999949</v>
      </c>
      <c r="F57" s="2">
        <f t="shared" si="1"/>
        <v>24.402199999999937</v>
      </c>
      <c r="G57" s="2">
        <f t="shared" si="3"/>
        <v>84.437639999999988</v>
      </c>
      <c r="I57" s="3">
        <f t="shared" si="6"/>
        <v>-6.8382951465382532E-3</v>
      </c>
      <c r="J57" s="3">
        <f t="shared" si="7"/>
        <v>2.515786573938096E-4</v>
      </c>
      <c r="K57" s="3">
        <f t="shared" si="8"/>
        <v>-2.345010601216513E-3</v>
      </c>
      <c r="L57" s="3">
        <f t="shared" si="9"/>
        <v>-8.0547728881720201E-4</v>
      </c>
      <c r="O57" s="3">
        <f t="shared" si="5"/>
        <v>4.8804399999999877</v>
      </c>
    </row>
    <row r="58" spans="1:15">
      <c r="A58" s="1">
        <v>40107</v>
      </c>
      <c r="B58" s="2">
        <v>79.69</v>
      </c>
      <c r="C58" s="2">
        <v>86.280600000000007</v>
      </c>
      <c r="D58" s="2">
        <v>88.90979999999999</v>
      </c>
      <c r="E58" s="2">
        <f t="shared" si="2"/>
        <v>38.211400000000026</v>
      </c>
      <c r="F58" s="2">
        <f t="shared" si="1"/>
        <v>26.257900000000006</v>
      </c>
      <c r="G58" s="2">
        <f t="shared" si="3"/>
        <v>87.332279999999997</v>
      </c>
      <c r="I58" s="3">
        <f t="shared" si="6"/>
        <v>3.1226649849343209E-2</v>
      </c>
      <c r="J58" s="3">
        <f t="shared" si="7"/>
        <v>3.2956965901912147E-2</v>
      </c>
      <c r="K58" s="3">
        <f t="shared" si="8"/>
        <v>3.479949355883756E-2</v>
      </c>
      <c r="L58" s="3">
        <f t="shared" si="9"/>
        <v>3.3706880201418474E-2</v>
      </c>
      <c r="O58" s="3">
        <f t="shared" si="5"/>
        <v>5.2515800000000015</v>
      </c>
    </row>
    <row r="59" spans="1:15">
      <c r="A59" s="1">
        <v>40108</v>
      </c>
      <c r="B59" s="2">
        <v>79.510000000000005</v>
      </c>
      <c r="C59" s="2">
        <v>85.856400000000008</v>
      </c>
      <c r="D59" s="2">
        <v>88.355400000000003</v>
      </c>
      <c r="E59" s="2">
        <f t="shared" si="2"/>
        <v>36.730000000000018</v>
      </c>
      <c r="F59" s="2">
        <f t="shared" si="1"/>
        <v>24.803499999999985</v>
      </c>
      <c r="G59" s="2">
        <f t="shared" si="3"/>
        <v>86.855999999999995</v>
      </c>
      <c r="I59" s="3">
        <f t="shared" si="6"/>
        <v>-2.2613074962645864E-3</v>
      </c>
      <c r="J59" s="3">
        <f t="shared" si="7"/>
        <v>-4.9286424034895469E-3</v>
      </c>
      <c r="K59" s="3">
        <f t="shared" si="8"/>
        <v>-6.2550552235507142E-3</v>
      </c>
      <c r="L59" s="3">
        <f t="shared" si="9"/>
        <v>-5.4685790219986116E-3</v>
      </c>
      <c r="O59" s="3">
        <f t="shared" si="5"/>
        <v>4.9606999999999974</v>
      </c>
    </row>
    <row r="60" spans="1:15">
      <c r="A60" s="1">
        <v>40109</v>
      </c>
      <c r="B60" s="2">
        <v>78.92</v>
      </c>
      <c r="C60" s="2">
        <v>85.839600000000004</v>
      </c>
      <c r="D60" s="2">
        <v>87.56580000000001</v>
      </c>
      <c r="E60" s="2">
        <f t="shared" si="2"/>
        <v>38.050399999999968</v>
      </c>
      <c r="F60" s="2">
        <f t="shared" si="1"/>
        <v>26.212399999999946</v>
      </c>
      <c r="G60" s="2">
        <f t="shared" si="3"/>
        <v>86.530079999999998</v>
      </c>
      <c r="I60" s="3">
        <f t="shared" si="6"/>
        <v>-7.4481187589775268E-3</v>
      </c>
      <c r="J60" s="3">
        <f t="shared" si="7"/>
        <v>-1.9569471686728293E-4</v>
      </c>
      <c r="K60" s="3">
        <f t="shared" si="8"/>
        <v>-8.9768066879728787E-3</v>
      </c>
      <c r="L60" s="3">
        <f t="shared" si="9"/>
        <v>-3.7594757764874672E-3</v>
      </c>
      <c r="O60" s="3">
        <f t="shared" si="5"/>
        <v>5.2424799999999889</v>
      </c>
    </row>
    <row r="61" spans="1:15">
      <c r="A61" s="1">
        <v>40112</v>
      </c>
      <c r="B61" s="2">
        <v>77.260000000000005</v>
      </c>
      <c r="C61" s="2">
        <v>85.419599999999988</v>
      </c>
      <c r="D61" s="2">
        <v>85.873199999999997</v>
      </c>
      <c r="E61" s="2">
        <f t="shared" si="2"/>
        <v>41.705199999999934</v>
      </c>
      <c r="F61" s="2">
        <f t="shared" si="1"/>
        <v>30.116199999999935</v>
      </c>
      <c r="G61" s="2">
        <f t="shared" si="3"/>
        <v>85.601039999999983</v>
      </c>
      <c r="I61" s="3">
        <f t="shared" si="6"/>
        <v>-2.125832391627927E-2</v>
      </c>
      <c r="J61" s="3">
        <f t="shared" si="7"/>
        <v>-4.9048558210717883E-3</v>
      </c>
      <c r="K61" s="3">
        <f t="shared" si="8"/>
        <v>-1.9518721129097066E-2</v>
      </c>
      <c r="L61" s="3">
        <f t="shared" si="9"/>
        <v>-1.0794666546461973E-2</v>
      </c>
      <c r="O61" s="3">
        <f t="shared" si="5"/>
        <v>6.023239999999987</v>
      </c>
    </row>
    <row r="62" spans="1:15">
      <c r="A62" s="1">
        <v>40113</v>
      </c>
      <c r="B62" s="2">
        <v>77.92</v>
      </c>
      <c r="C62" s="2">
        <v>86.960999999999999</v>
      </c>
      <c r="D62" s="2">
        <v>86.423400000000001</v>
      </c>
      <c r="E62" s="2">
        <f t="shared" si="2"/>
        <v>44.129799999999932</v>
      </c>
      <c r="F62" s="2">
        <f t="shared" si="1"/>
        <v>32.441799999999944</v>
      </c>
      <c r="G62" s="2">
        <f t="shared" si="3"/>
        <v>86.745959999999997</v>
      </c>
      <c r="I62" s="3">
        <f t="shared" si="6"/>
        <v>8.5063020961442682E-3</v>
      </c>
      <c r="J62" s="3">
        <f t="shared" si="7"/>
        <v>1.7884159628585018E-2</v>
      </c>
      <c r="K62" s="3">
        <f t="shared" si="8"/>
        <v>6.3866828504717419E-3</v>
      </c>
      <c r="L62" s="3">
        <f t="shared" si="9"/>
        <v>1.3286414530735279E-2</v>
      </c>
      <c r="O62" s="3">
        <f t="shared" si="5"/>
        <v>6.4883599999999886</v>
      </c>
    </row>
    <row r="63" spans="1:15">
      <c r="A63" s="1">
        <v>40114</v>
      </c>
      <c r="B63" s="2">
        <v>75.86</v>
      </c>
      <c r="C63" s="2">
        <v>83.428799999999995</v>
      </c>
      <c r="D63" s="2">
        <v>83.987400000000008</v>
      </c>
      <c r="E63" s="2">
        <f t="shared" si="2"/>
        <v>38.961200000000019</v>
      </c>
      <c r="F63" s="2">
        <f t="shared" si="1"/>
        <v>27.5822</v>
      </c>
      <c r="G63" s="2">
        <f t="shared" si="3"/>
        <v>83.652240000000006</v>
      </c>
      <c r="I63" s="3">
        <f t="shared" si="6"/>
        <v>-2.6793123073526763E-2</v>
      </c>
      <c r="J63" s="3">
        <f t="shared" si="7"/>
        <v>-4.1466168791665127E-2</v>
      </c>
      <c r="K63" s="3">
        <f t="shared" si="8"/>
        <v>-2.8591684882428057E-2</v>
      </c>
      <c r="L63" s="3">
        <f t="shared" si="9"/>
        <v>-3.6315641820356744E-2</v>
      </c>
      <c r="O63" s="3">
        <f t="shared" si="5"/>
        <v>5.5164400000000002</v>
      </c>
    </row>
    <row r="64" spans="1:15">
      <c r="A64" s="1">
        <v>40115</v>
      </c>
      <c r="B64" s="2">
        <v>78.040000000000006</v>
      </c>
      <c r="C64" s="2">
        <v>84.798000000000002</v>
      </c>
      <c r="D64" s="2">
        <v>86.364599999999996</v>
      </c>
      <c r="E64" s="2">
        <f t="shared" si="2"/>
        <v>36.923199999999952</v>
      </c>
      <c r="F64" s="2">
        <f t="shared" si="1"/>
        <v>25.217199999999934</v>
      </c>
      <c r="G64" s="2">
        <f t="shared" si="3"/>
        <v>85.424639999999997</v>
      </c>
      <c r="I64" s="3">
        <f t="shared" si="6"/>
        <v>2.833197949415776E-2</v>
      </c>
      <c r="J64" s="3">
        <f t="shared" si="7"/>
        <v>1.6278384118880686E-2</v>
      </c>
      <c r="K64" s="3">
        <f t="shared" si="8"/>
        <v>2.7911082036515374E-2</v>
      </c>
      <c r="L64" s="3">
        <f t="shared" si="9"/>
        <v>2.0966378452492825E-2</v>
      </c>
      <c r="O64" s="3">
        <f t="shared" si="5"/>
        <v>5.043439999999987</v>
      </c>
    </row>
    <row r="65" spans="1:15">
      <c r="A65" s="1">
        <v>40116</v>
      </c>
      <c r="B65" s="2">
        <v>75.2</v>
      </c>
      <c r="C65" s="2">
        <v>81.614400000000003</v>
      </c>
      <c r="D65" s="2">
        <v>83.185199999999995</v>
      </c>
      <c r="E65" s="2">
        <f t="shared" si="2"/>
        <v>35.213600000000042</v>
      </c>
      <c r="F65" s="2">
        <f t="shared" si="1"/>
        <v>23.933600000000013</v>
      </c>
      <c r="G65" s="2">
        <f t="shared" si="3"/>
        <v>82.242719999999991</v>
      </c>
      <c r="I65" s="3">
        <f t="shared" si="6"/>
        <v>-3.7070284799116331E-2</v>
      </c>
      <c r="J65" s="3">
        <f t="shared" si="7"/>
        <v>-3.8266240624874728E-2</v>
      </c>
      <c r="K65" s="3">
        <f t="shared" si="8"/>
        <v>-3.7508422240270449E-2</v>
      </c>
      <c r="L65" s="3">
        <f t="shared" si="9"/>
        <v>-3.795970867958734E-2</v>
      </c>
      <c r="O65" s="3">
        <f t="shared" si="5"/>
        <v>4.7867200000000025</v>
      </c>
    </row>
    <row r="66" spans="1:15">
      <c r="A66" s="1">
        <v>40119</v>
      </c>
      <c r="B66" s="2">
        <v>76.55</v>
      </c>
      <c r="C66" s="2">
        <v>83.592600000000004</v>
      </c>
      <c r="D66" s="2">
        <v>84.873599999999996</v>
      </c>
      <c r="E66" s="2">
        <f t="shared" si="2"/>
        <v>37.774999999999977</v>
      </c>
      <c r="F66" s="2">
        <f t="shared" si="1"/>
        <v>26.292499999999961</v>
      </c>
      <c r="G66" s="2">
        <f t="shared" si="3"/>
        <v>84.105000000000004</v>
      </c>
      <c r="I66" s="3">
        <f t="shared" si="6"/>
        <v>1.7792891147898587E-2</v>
      </c>
      <c r="J66" s="3">
        <f t="shared" si="7"/>
        <v>2.3949282437212064E-2</v>
      </c>
      <c r="K66" s="3">
        <f t="shared" si="8"/>
        <v>2.0093643509024421E-2</v>
      </c>
      <c r="L66" s="3">
        <f t="shared" si="9"/>
        <v>2.2391143153859965E-2</v>
      </c>
      <c r="O66" s="3">
        <f t="shared" si="5"/>
        <v>5.2584999999999926</v>
      </c>
    </row>
    <row r="67" spans="1:15">
      <c r="A67" s="1">
        <v>40120</v>
      </c>
      <c r="B67" s="2">
        <v>78.11</v>
      </c>
      <c r="C67" s="2">
        <v>84.016800000000003</v>
      </c>
      <c r="D67" s="2">
        <v>85.77239999999999</v>
      </c>
      <c r="E67" s="2">
        <f t="shared" si="2"/>
        <v>33.045199999999966</v>
      </c>
      <c r="F67" s="2">
        <f t="shared" ref="F67:F130" si="10">3*C67+2*D67-5*B67*(1+$D$1)</f>
        <v>21.328699999999969</v>
      </c>
      <c r="G67" s="2">
        <f t="shared" si="3"/>
        <v>84.719040000000007</v>
      </c>
      <c r="I67" s="3">
        <f t="shared" si="6"/>
        <v>2.0173967518513282E-2</v>
      </c>
      <c r="J67" s="3">
        <f t="shared" si="7"/>
        <v>5.0617794195737002E-3</v>
      </c>
      <c r="K67" s="3">
        <f t="shared" si="8"/>
        <v>1.0534185525210812E-2</v>
      </c>
      <c r="L67" s="3">
        <f t="shared" si="9"/>
        <v>7.2743515404449545E-3</v>
      </c>
      <c r="O67" s="3">
        <f t="shared" si="5"/>
        <v>4.2657399999999939</v>
      </c>
    </row>
    <row r="68" spans="1:15">
      <c r="A68" s="1">
        <v>40121</v>
      </c>
      <c r="B68" s="2">
        <v>78.89</v>
      </c>
      <c r="C68" s="2">
        <v>84.5334</v>
      </c>
      <c r="D68" s="2">
        <v>86.561999999999998</v>
      </c>
      <c r="E68" s="2">
        <f t="shared" ref="E68:E131" si="11">3*C68+2*D68-5*B68</f>
        <v>32.274200000000008</v>
      </c>
      <c r="F68" s="2">
        <f t="shared" si="10"/>
        <v>20.440699999999993</v>
      </c>
      <c r="G68" s="2">
        <f t="shared" ref="G68:G131" si="12">0.6*C68+0.4*D68</f>
        <v>85.344840000000005</v>
      </c>
      <c r="I68" s="3">
        <f t="shared" si="6"/>
        <v>9.9363874847924194E-3</v>
      </c>
      <c r="J68" s="3">
        <f t="shared" si="7"/>
        <v>6.12994369220346E-3</v>
      </c>
      <c r="K68" s="3">
        <f t="shared" si="8"/>
        <v>9.1636437690214498E-3</v>
      </c>
      <c r="L68" s="3">
        <f t="shared" si="9"/>
        <v>7.3596206866609953E-3</v>
      </c>
      <c r="O68" s="3">
        <f t="shared" ref="O68:O131" si="13">F68/5</f>
        <v>4.0881399999999983</v>
      </c>
    </row>
    <row r="69" spans="1:15">
      <c r="A69" s="1">
        <v>40122</v>
      </c>
      <c r="B69" s="2">
        <v>77.989999999999995</v>
      </c>
      <c r="C69" s="2">
        <v>83.483400000000003</v>
      </c>
      <c r="D69" s="2">
        <v>86.352000000000004</v>
      </c>
      <c r="E69" s="2">
        <f t="shared" si="11"/>
        <v>33.204200000000014</v>
      </c>
      <c r="F69" s="2">
        <f t="shared" si="10"/>
        <v>21.50569999999999</v>
      </c>
      <c r="G69" s="2">
        <f t="shared" si="12"/>
        <v>84.630840000000006</v>
      </c>
      <c r="I69" s="3">
        <f t="shared" ref="I69:I107" si="14">LN(B69/B68)</f>
        <v>-1.1473863764591674E-2</v>
      </c>
      <c r="J69" s="3">
        <f t="shared" ref="J69:J107" si="15">LN(C69/C68)</f>
        <v>-1.2498912840398675E-2</v>
      </c>
      <c r="K69" s="3">
        <f t="shared" ref="K69:K107" si="16">LN(D69/D68)</f>
        <v>-2.4289543154031867E-3</v>
      </c>
      <c r="L69" s="3">
        <f t="shared" ref="L69:L107" si="17">LN(G69/G68)</f>
        <v>-8.4012512797822722E-3</v>
      </c>
      <c r="O69" s="3">
        <f t="shared" si="13"/>
        <v>4.3011399999999984</v>
      </c>
    </row>
    <row r="70" spans="1:15">
      <c r="A70" s="1">
        <v>40123</v>
      </c>
      <c r="B70" s="2">
        <v>75.87</v>
      </c>
      <c r="C70" s="2">
        <v>80.820599999999999</v>
      </c>
      <c r="D70" s="2">
        <v>82.870199999999997</v>
      </c>
      <c r="E70" s="2">
        <f t="shared" si="11"/>
        <v>28.852199999999925</v>
      </c>
      <c r="F70" s="2">
        <f t="shared" si="10"/>
        <v>17.471699999999942</v>
      </c>
      <c r="G70" s="2">
        <f t="shared" si="12"/>
        <v>81.640439999999998</v>
      </c>
      <c r="I70" s="3">
        <f t="shared" si="14"/>
        <v>-2.755926399242313E-2</v>
      </c>
      <c r="J70" s="3">
        <f t="shared" si="15"/>
        <v>-3.2415926170040098E-2</v>
      </c>
      <c r="K70" s="3">
        <f t="shared" si="16"/>
        <v>-4.1156437599640786E-2</v>
      </c>
      <c r="L70" s="3">
        <f t="shared" si="17"/>
        <v>-3.5974011749004997E-2</v>
      </c>
      <c r="O70" s="3">
        <f t="shared" si="13"/>
        <v>3.4943399999999882</v>
      </c>
    </row>
    <row r="71" spans="1:15">
      <c r="A71" s="1">
        <v>40126</v>
      </c>
      <c r="B71" s="2">
        <v>77.77</v>
      </c>
      <c r="C71" s="2">
        <v>83.235600000000005</v>
      </c>
      <c r="D71" s="2">
        <v>85.281000000000006</v>
      </c>
      <c r="E71" s="2">
        <f t="shared" si="11"/>
        <v>31.41880000000009</v>
      </c>
      <c r="F71" s="2">
        <f t="shared" si="10"/>
        <v>19.753300000000081</v>
      </c>
      <c r="G71" s="2">
        <f t="shared" si="12"/>
        <v>84.053760000000011</v>
      </c>
      <c r="I71" s="3">
        <f t="shared" si="14"/>
        <v>2.4734403356868356E-2</v>
      </c>
      <c r="J71" s="3">
        <f t="shared" si="15"/>
        <v>2.9443257398285808E-2</v>
      </c>
      <c r="K71" s="3">
        <f t="shared" si="16"/>
        <v>2.8676158150937592E-2</v>
      </c>
      <c r="L71" s="3">
        <f t="shared" si="17"/>
        <v>2.9131866688588852E-2</v>
      </c>
      <c r="O71" s="3">
        <f t="shared" si="13"/>
        <v>3.950660000000016</v>
      </c>
    </row>
    <row r="72" spans="1:15">
      <c r="A72" s="1">
        <v>40127</v>
      </c>
      <c r="B72" s="2">
        <v>77.5</v>
      </c>
      <c r="C72" s="2">
        <v>83.050799999999995</v>
      </c>
      <c r="D72" s="2">
        <v>84.806399999999982</v>
      </c>
      <c r="E72" s="2">
        <f t="shared" si="11"/>
        <v>31.265199999999936</v>
      </c>
      <c r="F72" s="2">
        <f t="shared" si="10"/>
        <v>19.640199999999936</v>
      </c>
      <c r="G72" s="2">
        <f t="shared" si="12"/>
        <v>83.753039999999999</v>
      </c>
      <c r="I72" s="3">
        <f t="shared" si="14"/>
        <v>-3.4778163475505182E-3</v>
      </c>
      <c r="J72" s="3">
        <f t="shared" si="15"/>
        <v>-2.2226721617665231E-3</v>
      </c>
      <c r="K72" s="3">
        <f t="shared" si="16"/>
        <v>-5.5806747794587032E-3</v>
      </c>
      <c r="L72" s="3">
        <f t="shared" si="17"/>
        <v>-3.5841255767895819E-3</v>
      </c>
      <c r="O72" s="3">
        <f t="shared" si="13"/>
        <v>3.9280399999999873</v>
      </c>
    </row>
    <row r="73" spans="1:15">
      <c r="A73" s="1">
        <v>40128</v>
      </c>
      <c r="B73" s="2">
        <v>77.95</v>
      </c>
      <c r="C73" s="2">
        <v>83.693400000000011</v>
      </c>
      <c r="D73" s="2">
        <v>85.062600000000003</v>
      </c>
      <c r="E73" s="2">
        <f t="shared" si="11"/>
        <v>31.455400000000054</v>
      </c>
      <c r="F73" s="2">
        <f t="shared" si="10"/>
        <v>19.762900000000059</v>
      </c>
      <c r="G73" s="2">
        <f t="shared" si="12"/>
        <v>84.241080000000011</v>
      </c>
      <c r="I73" s="3">
        <f t="shared" si="14"/>
        <v>5.789659144484263E-3</v>
      </c>
      <c r="J73" s="3">
        <f t="shared" si="15"/>
        <v>7.7076525755060844E-3</v>
      </c>
      <c r="K73" s="3">
        <f t="shared" si="16"/>
        <v>3.0164443690408249E-3</v>
      </c>
      <c r="L73" s="3">
        <f t="shared" si="17"/>
        <v>5.8102197024950892E-3</v>
      </c>
      <c r="O73" s="3">
        <f t="shared" si="13"/>
        <v>3.9525800000000118</v>
      </c>
    </row>
    <row r="74" spans="1:15">
      <c r="A74" s="1">
        <v>40129</v>
      </c>
      <c r="B74" s="2">
        <v>76.02</v>
      </c>
      <c r="C74" s="2">
        <v>81.501000000000005</v>
      </c>
      <c r="D74" s="2">
        <v>82.395600000000002</v>
      </c>
      <c r="E74" s="2">
        <f t="shared" si="11"/>
        <v>29.19420000000008</v>
      </c>
      <c r="F74" s="2">
        <f t="shared" si="10"/>
        <v>17.79120000000006</v>
      </c>
      <c r="G74" s="2">
        <f t="shared" si="12"/>
        <v>81.858840000000015</v>
      </c>
      <c r="I74" s="3">
        <f t="shared" si="14"/>
        <v>-2.5071131942682959E-2</v>
      </c>
      <c r="J74" s="3">
        <f t="shared" si="15"/>
        <v>-2.6544831229577605E-2</v>
      </c>
      <c r="K74" s="3">
        <f t="shared" si="16"/>
        <v>-3.1855418585719227E-2</v>
      </c>
      <c r="L74" s="3">
        <f t="shared" si="17"/>
        <v>-2.8686387827564337E-2</v>
      </c>
      <c r="O74" s="3">
        <f t="shared" si="13"/>
        <v>3.5582400000000121</v>
      </c>
    </row>
    <row r="75" spans="1:15">
      <c r="A75" s="1">
        <v>40130</v>
      </c>
      <c r="B75" s="2">
        <v>75.55</v>
      </c>
      <c r="C75" s="2">
        <v>80.480400000000003</v>
      </c>
      <c r="D75" s="2">
        <v>81.501000000000005</v>
      </c>
      <c r="E75" s="2">
        <f t="shared" si="11"/>
        <v>26.693200000000047</v>
      </c>
      <c r="F75" s="2">
        <f t="shared" si="10"/>
        <v>15.360700000000065</v>
      </c>
      <c r="G75" s="2">
        <f t="shared" si="12"/>
        <v>80.888640000000009</v>
      </c>
      <c r="I75" s="3">
        <f t="shared" si="14"/>
        <v>-6.2017748423541007E-3</v>
      </c>
      <c r="J75" s="3">
        <f t="shared" si="15"/>
        <v>-1.2601613592188046E-2</v>
      </c>
      <c r="K75" s="3">
        <f t="shared" si="16"/>
        <v>-1.0916747321254219E-2</v>
      </c>
      <c r="L75" s="3">
        <f t="shared" si="17"/>
        <v>-1.1922906496138216E-2</v>
      </c>
      <c r="O75" s="3">
        <f t="shared" si="13"/>
        <v>3.072140000000013</v>
      </c>
    </row>
    <row r="76" spans="1:15">
      <c r="A76" s="1">
        <v>40133</v>
      </c>
      <c r="B76" s="2">
        <v>78.760000000000005</v>
      </c>
      <c r="C76" s="2">
        <v>83.445599999999999</v>
      </c>
      <c r="D76" s="2">
        <v>84.63000000000001</v>
      </c>
      <c r="E76" s="2">
        <f t="shared" si="11"/>
        <v>25.796800000000019</v>
      </c>
      <c r="F76" s="2">
        <f t="shared" si="10"/>
        <v>13.982799999999997</v>
      </c>
      <c r="G76" s="2">
        <f t="shared" si="12"/>
        <v>83.919360000000012</v>
      </c>
      <c r="I76" s="3">
        <f t="shared" si="14"/>
        <v>4.1610565052176231E-2</v>
      </c>
      <c r="J76" s="3">
        <f t="shared" si="15"/>
        <v>3.618124601642244E-2</v>
      </c>
      <c r="K76" s="3">
        <f t="shared" si="16"/>
        <v>3.7673523571822319E-2</v>
      </c>
      <c r="L76" s="3">
        <f t="shared" si="17"/>
        <v>3.6782943815533244E-2</v>
      </c>
      <c r="O76" s="3">
        <f t="shared" si="13"/>
        <v>2.7965599999999995</v>
      </c>
    </row>
    <row r="77" spans="1:15">
      <c r="A77" s="1">
        <v>40134</v>
      </c>
      <c r="B77" s="2">
        <v>78.97</v>
      </c>
      <c r="C77" s="2">
        <v>84.205800000000011</v>
      </c>
      <c r="D77" s="2">
        <v>85.650599999999997</v>
      </c>
      <c r="E77" s="2">
        <f t="shared" si="11"/>
        <v>29.068600000000004</v>
      </c>
      <c r="F77" s="2">
        <f t="shared" si="10"/>
        <v>17.223099999999988</v>
      </c>
      <c r="G77" s="2">
        <f t="shared" si="12"/>
        <v>84.783720000000017</v>
      </c>
      <c r="I77" s="3">
        <f t="shared" si="14"/>
        <v>2.6627797385648396E-3</v>
      </c>
      <c r="J77" s="3">
        <f t="shared" si="15"/>
        <v>9.0688799519388751E-3</v>
      </c>
      <c r="K77" s="3">
        <f t="shared" si="16"/>
        <v>1.1987416317517895E-2</v>
      </c>
      <c r="L77" s="3">
        <f t="shared" si="17"/>
        <v>1.0247205486856432E-2</v>
      </c>
      <c r="O77" s="3">
        <f t="shared" si="13"/>
        <v>3.4446199999999978</v>
      </c>
    </row>
    <row r="78" spans="1:15">
      <c r="A78" s="1">
        <v>40135</v>
      </c>
      <c r="B78" s="2">
        <v>79.47</v>
      </c>
      <c r="C78" s="2">
        <v>84.478800000000007</v>
      </c>
      <c r="D78" s="2">
        <v>85.16340000000001</v>
      </c>
      <c r="E78" s="2">
        <f t="shared" si="11"/>
        <v>26.413200000000018</v>
      </c>
      <c r="F78" s="2">
        <f t="shared" si="10"/>
        <v>14.492700000000013</v>
      </c>
      <c r="G78" s="2">
        <f t="shared" si="12"/>
        <v>84.752640000000014</v>
      </c>
      <c r="I78" s="3">
        <f t="shared" si="14"/>
        <v>6.3115584425984077E-3</v>
      </c>
      <c r="J78" s="3">
        <f t="shared" si="15"/>
        <v>3.2368128252457532E-3</v>
      </c>
      <c r="K78" s="3">
        <f t="shared" si="16"/>
        <v>-5.7044659238831051E-3</v>
      </c>
      <c r="L78" s="3">
        <f t="shared" si="17"/>
        <v>-3.6664701717287494E-4</v>
      </c>
      <c r="O78" s="3">
        <f t="shared" si="13"/>
        <v>2.8985400000000028</v>
      </c>
    </row>
    <row r="79" spans="1:15">
      <c r="A79" s="1">
        <v>40136</v>
      </c>
      <c r="B79" s="2">
        <v>77.64</v>
      </c>
      <c r="C79" s="2">
        <v>82.718999999999994</v>
      </c>
      <c r="D79" s="2">
        <v>82.895399999999995</v>
      </c>
      <c r="E79" s="2">
        <f t="shared" si="11"/>
        <v>25.747799999999984</v>
      </c>
      <c r="F79" s="2">
        <f t="shared" si="10"/>
        <v>14.101799999999969</v>
      </c>
      <c r="G79" s="2">
        <f t="shared" si="12"/>
        <v>82.789559999999994</v>
      </c>
      <c r="I79" s="3">
        <f t="shared" si="14"/>
        <v>-2.3296833651278451E-2</v>
      </c>
      <c r="J79" s="3">
        <f t="shared" si="15"/>
        <v>-2.1051293599419568E-2</v>
      </c>
      <c r="K79" s="3">
        <f t="shared" si="16"/>
        <v>-2.6992192014356424E-2</v>
      </c>
      <c r="L79" s="3">
        <f t="shared" si="17"/>
        <v>-2.3434929732809015E-2</v>
      </c>
      <c r="O79" s="3">
        <f t="shared" si="13"/>
        <v>2.8203599999999938</v>
      </c>
    </row>
    <row r="80" spans="1:15">
      <c r="A80" s="1">
        <v>40137</v>
      </c>
      <c r="B80" s="2">
        <v>77.2</v>
      </c>
      <c r="C80" s="2">
        <v>83.185199999999995</v>
      </c>
      <c r="D80" s="2">
        <v>82.131</v>
      </c>
      <c r="E80" s="2">
        <f t="shared" si="11"/>
        <v>27.81759999999997</v>
      </c>
      <c r="F80" s="2">
        <f t="shared" si="10"/>
        <v>16.237599999999986</v>
      </c>
      <c r="G80" s="2">
        <f t="shared" si="12"/>
        <v>82.76352</v>
      </c>
      <c r="I80" s="3">
        <f t="shared" si="14"/>
        <v>-5.6833012700790112E-3</v>
      </c>
      <c r="J80" s="3">
        <f t="shared" si="15"/>
        <v>5.6201256762418682E-3</v>
      </c>
      <c r="K80" s="3">
        <f t="shared" si="16"/>
        <v>-9.2640385644930674E-3</v>
      </c>
      <c r="L80" s="3">
        <f t="shared" si="17"/>
        <v>-3.1458188775156207E-4</v>
      </c>
      <c r="O80" s="3">
        <f t="shared" si="13"/>
        <v>3.2475199999999971</v>
      </c>
    </row>
    <row r="81" spans="1:15">
      <c r="A81" s="1">
        <v>40140</v>
      </c>
      <c r="B81" s="2">
        <v>77.459999999999994</v>
      </c>
      <c r="C81" s="2">
        <v>83.134799999999998</v>
      </c>
      <c r="D81" s="2">
        <v>84.293999999999983</v>
      </c>
      <c r="E81" s="2">
        <f t="shared" si="11"/>
        <v>30.692400000000021</v>
      </c>
      <c r="F81" s="2">
        <f t="shared" si="10"/>
        <v>19.073399999999992</v>
      </c>
      <c r="G81" s="2">
        <f t="shared" si="12"/>
        <v>83.598479999999995</v>
      </c>
      <c r="I81" s="3">
        <f t="shared" si="14"/>
        <v>3.3622170558755249E-3</v>
      </c>
      <c r="J81" s="3">
        <f t="shared" si="15"/>
        <v>-6.0606062461157433E-4</v>
      </c>
      <c r="K81" s="3">
        <f t="shared" si="16"/>
        <v>2.5995154600769132E-2</v>
      </c>
      <c r="L81" s="3">
        <f t="shared" si="17"/>
        <v>1.0037953509870728E-2</v>
      </c>
      <c r="O81" s="3">
        <f t="shared" si="13"/>
        <v>3.8146799999999983</v>
      </c>
    </row>
    <row r="82" spans="1:15">
      <c r="A82" s="1">
        <v>40141</v>
      </c>
      <c r="B82" s="2">
        <v>76.459999999999994</v>
      </c>
      <c r="C82" s="2">
        <v>81.438000000000002</v>
      </c>
      <c r="D82" s="2">
        <v>83.143200000000007</v>
      </c>
      <c r="E82" s="2">
        <f t="shared" si="11"/>
        <v>28.300400000000081</v>
      </c>
      <c r="F82" s="2">
        <f t="shared" si="10"/>
        <v>16.831400000000087</v>
      </c>
      <c r="G82" s="2">
        <f t="shared" si="12"/>
        <v>82.120080000000002</v>
      </c>
      <c r="I82" s="3">
        <f t="shared" si="14"/>
        <v>-1.2993945818339403E-2</v>
      </c>
      <c r="J82" s="3">
        <f t="shared" si="15"/>
        <v>-2.0621392219938927E-2</v>
      </c>
      <c r="K82" s="3">
        <f t="shared" si="16"/>
        <v>-1.3746265718606881E-2</v>
      </c>
      <c r="L82" s="3">
        <f t="shared" si="17"/>
        <v>-1.7842771772803731E-2</v>
      </c>
      <c r="O82" s="3">
        <f t="shared" si="13"/>
        <v>3.3662800000000175</v>
      </c>
    </row>
    <row r="83" spans="1:15">
      <c r="A83" s="1">
        <v>40142</v>
      </c>
      <c r="B83" s="2">
        <v>78.44</v>
      </c>
      <c r="C83" s="2">
        <v>83.899199999999993</v>
      </c>
      <c r="D83" s="2">
        <v>85.155000000000001</v>
      </c>
      <c r="E83" s="2">
        <f t="shared" si="11"/>
        <v>29.807599999999979</v>
      </c>
      <c r="F83" s="2">
        <f t="shared" si="10"/>
        <v>18.04159999999996</v>
      </c>
      <c r="G83" s="2">
        <f t="shared" si="12"/>
        <v>84.401520000000005</v>
      </c>
      <c r="I83" s="3">
        <f t="shared" si="14"/>
        <v>2.5566273059878894E-2</v>
      </c>
      <c r="J83" s="3">
        <f t="shared" si="15"/>
        <v>2.9774083722911553E-2</v>
      </c>
      <c r="K83" s="3">
        <f t="shared" si="16"/>
        <v>2.3908702911836988E-2</v>
      </c>
      <c r="L83" s="3">
        <f t="shared" si="17"/>
        <v>2.7402844584036606E-2</v>
      </c>
      <c r="O83" s="3">
        <f t="shared" si="13"/>
        <v>3.608319999999992</v>
      </c>
    </row>
    <row r="84" spans="1:15">
      <c r="A84" s="1">
        <v>40144</v>
      </c>
      <c r="B84" s="2">
        <v>77.180000000000007</v>
      </c>
      <c r="C84" s="2">
        <v>80.900400000000005</v>
      </c>
      <c r="D84" s="2">
        <v>84.092400000000012</v>
      </c>
      <c r="E84" s="2">
        <f t="shared" si="11"/>
        <v>24.986000000000047</v>
      </c>
      <c r="F84" s="2">
        <f t="shared" si="10"/>
        <v>13.409000000000049</v>
      </c>
      <c r="G84" s="2">
        <f t="shared" si="12"/>
        <v>82.177200000000013</v>
      </c>
      <c r="I84" s="3">
        <f t="shared" si="14"/>
        <v>-1.6193645218672677E-2</v>
      </c>
      <c r="J84" s="3">
        <f t="shared" si="15"/>
        <v>-3.6397309838799435E-2</v>
      </c>
      <c r="K84" s="3">
        <f t="shared" si="16"/>
        <v>-1.2556931004184549E-2</v>
      </c>
      <c r="L84" s="3">
        <f t="shared" si="17"/>
        <v>-2.6707519593855915E-2</v>
      </c>
      <c r="O84" s="3">
        <f t="shared" si="13"/>
        <v>2.6818000000000097</v>
      </c>
    </row>
    <row r="85" spans="1:15">
      <c r="A85" s="1">
        <v>40147</v>
      </c>
      <c r="B85" s="2">
        <v>78.47</v>
      </c>
      <c r="C85" s="2">
        <v>84.033599999999993</v>
      </c>
      <c r="D85" s="2">
        <v>85.524599999999992</v>
      </c>
      <c r="E85" s="2">
        <f t="shared" si="11"/>
        <v>30.799999999999955</v>
      </c>
      <c r="F85" s="2">
        <f t="shared" si="10"/>
        <v>19.029499999999928</v>
      </c>
      <c r="G85" s="2">
        <f t="shared" si="12"/>
        <v>84.63</v>
      </c>
      <c r="I85" s="3">
        <f t="shared" si="14"/>
        <v>1.6576030029908952E-2</v>
      </c>
      <c r="J85" s="3">
        <f t="shared" si="15"/>
        <v>3.7997950436645278E-2</v>
      </c>
      <c r="K85" s="3">
        <f t="shared" si="16"/>
        <v>1.6887859571085628E-2</v>
      </c>
      <c r="L85" s="3">
        <f t="shared" si="17"/>
        <v>2.9410922357454787E-2</v>
      </c>
      <c r="O85" s="3">
        <f t="shared" si="13"/>
        <v>3.8058999999999856</v>
      </c>
    </row>
    <row r="86" spans="1:15">
      <c r="A86" s="1">
        <v>40148</v>
      </c>
      <c r="B86" s="2">
        <v>79.349999999999994</v>
      </c>
      <c r="C86" s="2">
        <v>85.776600000000002</v>
      </c>
      <c r="D86" s="2">
        <v>86.834999999999994</v>
      </c>
      <c r="E86" s="2">
        <f t="shared" si="11"/>
        <v>34.249799999999937</v>
      </c>
      <c r="F86" s="2">
        <f t="shared" si="10"/>
        <v>22.347299999999905</v>
      </c>
      <c r="G86" s="2">
        <f t="shared" si="12"/>
        <v>86.199960000000004</v>
      </c>
      <c r="I86" s="3">
        <f t="shared" si="14"/>
        <v>1.115206083303621E-2</v>
      </c>
      <c r="J86" s="3">
        <f t="shared" si="15"/>
        <v>2.0529523159702915E-2</v>
      </c>
      <c r="K86" s="3">
        <f t="shared" si="16"/>
        <v>1.5205712341377126E-2</v>
      </c>
      <c r="L86" s="3">
        <f t="shared" si="17"/>
        <v>1.8380899950402266E-2</v>
      </c>
      <c r="O86" s="3">
        <f t="shared" si="13"/>
        <v>4.4694599999999811</v>
      </c>
    </row>
    <row r="87" spans="1:15">
      <c r="A87" s="1">
        <v>40149</v>
      </c>
      <c r="B87" s="2">
        <v>77.88</v>
      </c>
      <c r="C87" s="2">
        <v>83.697599999999994</v>
      </c>
      <c r="D87" s="2">
        <v>85.16340000000001</v>
      </c>
      <c r="E87" s="2">
        <f t="shared" si="11"/>
        <v>32.019600000000025</v>
      </c>
      <c r="F87" s="2">
        <f t="shared" si="10"/>
        <v>20.337600000000009</v>
      </c>
      <c r="G87" s="2">
        <f t="shared" si="12"/>
        <v>84.283919999999995</v>
      </c>
      <c r="I87" s="3">
        <f t="shared" si="14"/>
        <v>-1.8699266468419143E-2</v>
      </c>
      <c r="J87" s="3">
        <f t="shared" si="15"/>
        <v>-2.4535938775141659E-2</v>
      </c>
      <c r="K87" s="3">
        <f t="shared" si="16"/>
        <v>-1.9438002123428038E-2</v>
      </c>
      <c r="L87" s="3">
        <f t="shared" si="17"/>
        <v>-2.2478614150153862E-2</v>
      </c>
      <c r="O87" s="3">
        <f t="shared" si="13"/>
        <v>4.0675200000000018</v>
      </c>
    </row>
    <row r="88" spans="1:15">
      <c r="A88" s="1">
        <v>40150</v>
      </c>
      <c r="B88" s="2">
        <v>78.36</v>
      </c>
      <c r="C88" s="2">
        <v>83.706000000000003</v>
      </c>
      <c r="D88" s="2">
        <v>85.743000000000009</v>
      </c>
      <c r="E88" s="2">
        <f t="shared" si="11"/>
        <v>30.80400000000003</v>
      </c>
      <c r="F88" s="2">
        <f t="shared" si="10"/>
        <v>19.050000000000011</v>
      </c>
      <c r="G88" s="2">
        <f t="shared" si="12"/>
        <v>84.520800000000008</v>
      </c>
      <c r="I88" s="3">
        <f t="shared" si="14"/>
        <v>6.144412572341211E-3</v>
      </c>
      <c r="J88" s="3">
        <f t="shared" si="15"/>
        <v>1.0035626482406888E-4</v>
      </c>
      <c r="K88" s="3">
        <f t="shared" si="16"/>
        <v>6.7826859852123224E-3</v>
      </c>
      <c r="L88" s="3">
        <f t="shared" si="17"/>
        <v>2.806558436131821E-3</v>
      </c>
      <c r="O88" s="3">
        <f t="shared" si="13"/>
        <v>3.8100000000000023</v>
      </c>
    </row>
    <row r="89" spans="1:15">
      <c r="A89" s="1">
        <v>40151</v>
      </c>
      <c r="B89" s="2">
        <v>77.52</v>
      </c>
      <c r="C89" s="2">
        <v>82.95</v>
      </c>
      <c r="D89" s="2">
        <v>84.810599999999994</v>
      </c>
      <c r="E89" s="2">
        <f t="shared" si="11"/>
        <v>30.871200000000044</v>
      </c>
      <c r="F89" s="2">
        <f t="shared" si="10"/>
        <v>19.243200000000058</v>
      </c>
      <c r="G89" s="2">
        <f t="shared" si="12"/>
        <v>83.694240000000008</v>
      </c>
      <c r="I89" s="3">
        <f t="shared" si="14"/>
        <v>-1.0777625493829266E-2</v>
      </c>
      <c r="J89" s="3">
        <f t="shared" si="15"/>
        <v>-9.0726428775725169E-3</v>
      </c>
      <c r="K89" s="3">
        <f t="shared" si="16"/>
        <v>-1.0933915074853492E-2</v>
      </c>
      <c r="L89" s="3">
        <f t="shared" si="17"/>
        <v>-9.8274999952785817E-3</v>
      </c>
      <c r="O89" s="3">
        <f t="shared" si="13"/>
        <v>3.8486400000000116</v>
      </c>
    </row>
    <row r="90" spans="1:15">
      <c r="A90" s="1">
        <v>40154</v>
      </c>
      <c r="B90" s="2">
        <v>76.430000000000007</v>
      </c>
      <c r="C90" s="2">
        <v>81.505200000000002</v>
      </c>
      <c r="D90" s="2">
        <v>84</v>
      </c>
      <c r="E90" s="2">
        <f t="shared" si="11"/>
        <v>30.365599999999972</v>
      </c>
      <c r="F90" s="2">
        <f t="shared" si="10"/>
        <v>18.901099999999985</v>
      </c>
      <c r="G90" s="2">
        <f t="shared" si="12"/>
        <v>82.503119999999996</v>
      </c>
      <c r="I90" s="3">
        <f t="shared" si="14"/>
        <v>-1.4160678327717974E-2</v>
      </c>
      <c r="J90" s="3">
        <f t="shared" si="15"/>
        <v>-1.7571194744023164E-2</v>
      </c>
      <c r="K90" s="3">
        <f t="shared" si="16"/>
        <v>-9.6037361426946268E-3</v>
      </c>
      <c r="L90" s="3">
        <f t="shared" si="17"/>
        <v>-1.433404711575219E-2</v>
      </c>
      <c r="O90" s="3">
        <f t="shared" si="13"/>
        <v>3.7802199999999972</v>
      </c>
    </row>
    <row r="91" spans="1:15">
      <c r="A91" s="1">
        <v>40155</v>
      </c>
      <c r="B91" s="2">
        <v>75.19</v>
      </c>
      <c r="C91" s="2">
        <v>80.833200000000005</v>
      </c>
      <c r="D91" s="2">
        <v>83.004599999999996</v>
      </c>
      <c r="E91" s="2">
        <f t="shared" si="11"/>
        <v>32.558800000000019</v>
      </c>
      <c r="F91" s="2">
        <f t="shared" si="10"/>
        <v>21.280300000000011</v>
      </c>
      <c r="G91" s="2">
        <f t="shared" si="12"/>
        <v>81.701760000000007</v>
      </c>
      <c r="I91" s="3">
        <f t="shared" si="14"/>
        <v>-1.6357045864857294E-2</v>
      </c>
      <c r="J91" s="3">
        <f t="shared" si="15"/>
        <v>-8.2790496688986033E-3</v>
      </c>
      <c r="K91" s="3">
        <f t="shared" si="16"/>
        <v>-1.1920770895693671E-2</v>
      </c>
      <c r="L91" s="3">
        <f t="shared" si="17"/>
        <v>-9.760566945774974E-3</v>
      </c>
      <c r="O91" s="3">
        <f t="shared" si="13"/>
        <v>4.2560600000000024</v>
      </c>
    </row>
    <row r="92" spans="1:15">
      <c r="A92" s="1">
        <v>40156</v>
      </c>
      <c r="B92" s="2">
        <v>72.39</v>
      </c>
      <c r="C92" s="2">
        <v>78.006599999999992</v>
      </c>
      <c r="D92" s="2">
        <v>79.863</v>
      </c>
      <c r="E92" s="2">
        <f t="shared" si="11"/>
        <v>31.795799999999986</v>
      </c>
      <c r="F92" s="2">
        <f t="shared" si="10"/>
        <v>20.937299999999993</v>
      </c>
      <c r="G92" s="2">
        <f t="shared" si="12"/>
        <v>78.749159999999989</v>
      </c>
      <c r="I92" s="3">
        <f t="shared" si="14"/>
        <v>-3.7950075084885432E-2</v>
      </c>
      <c r="J92" s="3">
        <f t="shared" si="15"/>
        <v>-3.5594333729004432E-2</v>
      </c>
      <c r="K92" s="3">
        <f t="shared" si="16"/>
        <v>-3.8583361278074352E-2</v>
      </c>
      <c r="L92" s="3">
        <f t="shared" si="17"/>
        <v>-3.6807932879402656E-2</v>
      </c>
      <c r="O92" s="3">
        <f t="shared" si="13"/>
        <v>4.1874599999999988</v>
      </c>
    </row>
    <row r="93" spans="1:15">
      <c r="A93" s="1">
        <v>40157</v>
      </c>
      <c r="B93" s="2">
        <v>71.86</v>
      </c>
      <c r="C93" s="2">
        <v>77.074200000000005</v>
      </c>
      <c r="D93" s="2">
        <v>79.463999999999999</v>
      </c>
      <c r="E93" s="2">
        <f t="shared" si="11"/>
        <v>30.850599999999986</v>
      </c>
      <c r="F93" s="2">
        <f t="shared" si="10"/>
        <v>20.071599999999989</v>
      </c>
      <c r="G93" s="2">
        <f t="shared" si="12"/>
        <v>78.030120000000011</v>
      </c>
      <c r="I93" s="3">
        <f t="shared" si="14"/>
        <v>-7.3483866196773799E-3</v>
      </c>
      <c r="J93" s="3">
        <f t="shared" si="15"/>
        <v>-1.2024844276667116E-2</v>
      </c>
      <c r="K93" s="3">
        <f t="shared" si="16"/>
        <v>-5.0085777564907886E-3</v>
      </c>
      <c r="L93" s="3">
        <f t="shared" si="17"/>
        <v>-9.172704984648887E-3</v>
      </c>
      <c r="O93" s="3">
        <f t="shared" si="13"/>
        <v>4.0143199999999979</v>
      </c>
    </row>
    <row r="94" spans="1:15">
      <c r="A94" s="1">
        <v>40158</v>
      </c>
      <c r="B94" s="2">
        <v>71.88</v>
      </c>
      <c r="C94" s="2">
        <v>77.347200000000001</v>
      </c>
      <c r="D94" s="2">
        <v>79.631999999999991</v>
      </c>
      <c r="E94" s="2">
        <f t="shared" si="11"/>
        <v>31.905600000000049</v>
      </c>
      <c r="F94" s="2">
        <f t="shared" si="10"/>
        <v>21.123600000000067</v>
      </c>
      <c r="G94" s="2">
        <f t="shared" si="12"/>
        <v>78.261119999999991</v>
      </c>
      <c r="I94" s="3">
        <f t="shared" si="14"/>
        <v>2.7828022998559128E-4</v>
      </c>
      <c r="J94" s="3">
        <f t="shared" si="15"/>
        <v>3.5357830509892387E-3</v>
      </c>
      <c r="K94" s="3">
        <f t="shared" si="16"/>
        <v>2.1119332031433297E-3</v>
      </c>
      <c r="L94" s="3">
        <f t="shared" si="17"/>
        <v>2.956021952448872E-3</v>
      </c>
      <c r="O94" s="3">
        <f t="shared" si="13"/>
        <v>4.2247200000000138</v>
      </c>
    </row>
    <row r="95" spans="1:15">
      <c r="A95" s="1">
        <v>40161</v>
      </c>
      <c r="B95" s="2">
        <v>71.89</v>
      </c>
      <c r="C95" s="2">
        <v>76.721399999999988</v>
      </c>
      <c r="D95" s="2">
        <v>79.829399999999993</v>
      </c>
      <c r="E95" s="2">
        <f t="shared" si="11"/>
        <v>30.37299999999999</v>
      </c>
      <c r="F95" s="2">
        <f t="shared" si="10"/>
        <v>19.589499999999987</v>
      </c>
      <c r="G95" s="2">
        <f t="shared" si="12"/>
        <v>77.96459999999999</v>
      </c>
      <c r="I95" s="3">
        <f t="shared" si="14"/>
        <v>1.3911108042183873E-4</v>
      </c>
      <c r="J95" s="3">
        <f t="shared" si="15"/>
        <v>-8.1236986849802309E-3</v>
      </c>
      <c r="K95" s="3">
        <f t="shared" si="16"/>
        <v>2.4758355418248242E-3</v>
      </c>
      <c r="L95" s="3">
        <f t="shared" si="17"/>
        <v>-3.7960504335776109E-3</v>
      </c>
      <c r="O95" s="3">
        <f t="shared" si="13"/>
        <v>3.9178999999999973</v>
      </c>
    </row>
    <row r="96" spans="1:15">
      <c r="A96" s="1">
        <v>40162</v>
      </c>
      <c r="B96" s="2">
        <v>72.05</v>
      </c>
      <c r="C96" s="2">
        <v>77.494199999999992</v>
      </c>
      <c r="D96" s="2">
        <v>79.455600000000004</v>
      </c>
      <c r="E96" s="2">
        <f t="shared" si="11"/>
        <v>31.143799999999999</v>
      </c>
      <c r="F96" s="2">
        <f t="shared" si="10"/>
        <v>20.336299999999994</v>
      </c>
      <c r="G96" s="2">
        <f t="shared" si="12"/>
        <v>78.278760000000005</v>
      </c>
      <c r="I96" s="3">
        <f t="shared" si="14"/>
        <v>2.2231494497507737E-3</v>
      </c>
      <c r="J96" s="3">
        <f t="shared" si="15"/>
        <v>1.0022416265198659E-2</v>
      </c>
      <c r="K96" s="3">
        <f t="shared" si="16"/>
        <v>-4.693482577721628E-3</v>
      </c>
      <c r="L96" s="3">
        <f t="shared" si="17"/>
        <v>4.0214243136991309E-3</v>
      </c>
      <c r="O96" s="3">
        <f t="shared" si="13"/>
        <v>4.0672599999999992</v>
      </c>
    </row>
    <row r="97" spans="1:15">
      <c r="A97" s="1">
        <v>40163</v>
      </c>
      <c r="B97" s="2">
        <v>73.55</v>
      </c>
      <c r="C97" s="2">
        <v>78.703800000000001</v>
      </c>
      <c r="D97" s="2">
        <v>81.899999999999991</v>
      </c>
      <c r="E97" s="2">
        <f t="shared" si="11"/>
        <v>32.161399999999958</v>
      </c>
      <c r="F97" s="2">
        <f t="shared" si="10"/>
        <v>21.128899999999931</v>
      </c>
      <c r="G97" s="2">
        <f t="shared" si="12"/>
        <v>79.982280000000003</v>
      </c>
      <c r="I97" s="3">
        <f t="shared" si="14"/>
        <v>2.0605124601915326E-2</v>
      </c>
      <c r="J97" s="3">
        <f t="shared" si="15"/>
        <v>1.5488344033783526E-2</v>
      </c>
      <c r="K97" s="3">
        <f t="shared" si="16"/>
        <v>3.0300615778722124E-2</v>
      </c>
      <c r="L97" s="3">
        <f t="shared" si="17"/>
        <v>2.1528808309025895E-2</v>
      </c>
      <c r="O97" s="3">
        <f t="shared" si="13"/>
        <v>4.2257799999999861</v>
      </c>
    </row>
    <row r="98" spans="1:15">
      <c r="A98" s="1">
        <v>40164</v>
      </c>
      <c r="B98" s="2">
        <v>73.37</v>
      </c>
      <c r="C98" s="2">
        <v>77.783999999999992</v>
      </c>
      <c r="D98" s="2">
        <v>81.438000000000002</v>
      </c>
      <c r="E98" s="2">
        <f t="shared" si="11"/>
        <v>29.377999999999929</v>
      </c>
      <c r="F98" s="2">
        <f t="shared" si="10"/>
        <v>18.372499999999945</v>
      </c>
      <c r="G98" s="2">
        <f t="shared" si="12"/>
        <v>79.245599999999996</v>
      </c>
      <c r="I98" s="3">
        <f t="shared" si="14"/>
        <v>-2.4503143215434766E-3</v>
      </c>
      <c r="J98" s="3">
        <f t="shared" si="15"/>
        <v>-1.175568437549554E-2</v>
      </c>
      <c r="K98" s="3">
        <f t="shared" si="16"/>
        <v>-5.6569963151405717E-3</v>
      </c>
      <c r="L98" s="3">
        <f t="shared" si="17"/>
        <v>-9.2532194277958526E-3</v>
      </c>
      <c r="O98" s="3">
        <f t="shared" si="13"/>
        <v>3.674499999999989</v>
      </c>
    </row>
    <row r="99" spans="1:15">
      <c r="A99" s="1">
        <v>40165</v>
      </c>
      <c r="B99" s="2">
        <v>73.75</v>
      </c>
      <c r="C99" s="2">
        <v>79.581599999999995</v>
      </c>
      <c r="D99" s="2">
        <v>81.387599999999992</v>
      </c>
      <c r="E99" s="2">
        <f t="shared" si="11"/>
        <v>32.769999999999982</v>
      </c>
      <c r="F99" s="2">
        <f t="shared" si="10"/>
        <v>21.707499999999982</v>
      </c>
      <c r="G99" s="2">
        <f t="shared" si="12"/>
        <v>80.304000000000002</v>
      </c>
      <c r="I99" s="3">
        <f t="shared" si="14"/>
        <v>5.1658624940261761E-3</v>
      </c>
      <c r="J99" s="3">
        <f t="shared" si="15"/>
        <v>2.2847155843472102E-2</v>
      </c>
      <c r="K99" s="3">
        <f t="shared" si="16"/>
        <v>-6.1906729174819131E-4</v>
      </c>
      <c r="L99" s="3">
        <f t="shared" si="17"/>
        <v>1.3267542201240153E-2</v>
      </c>
      <c r="O99" s="3">
        <f t="shared" si="13"/>
        <v>4.3414999999999964</v>
      </c>
    </row>
    <row r="100" spans="1:15">
      <c r="A100" s="1">
        <v>40168</v>
      </c>
      <c r="B100" s="2">
        <v>72.989999999999995</v>
      </c>
      <c r="C100" s="2">
        <v>78.502200000000002</v>
      </c>
      <c r="D100" s="2">
        <v>80.933999999999997</v>
      </c>
      <c r="E100" s="2">
        <f t="shared" si="11"/>
        <v>32.424599999999998</v>
      </c>
      <c r="F100" s="2">
        <f t="shared" si="10"/>
        <v>21.476099999999974</v>
      </c>
      <c r="G100" s="2">
        <f t="shared" si="12"/>
        <v>79.474919999999997</v>
      </c>
      <c r="I100" s="3">
        <f t="shared" si="14"/>
        <v>-1.0358549756388308E-2</v>
      </c>
      <c r="J100" s="3">
        <f t="shared" si="15"/>
        <v>-1.365626047746453E-2</v>
      </c>
      <c r="K100" s="3">
        <f t="shared" si="16"/>
        <v>-5.5889195365372742E-3</v>
      </c>
      <c r="L100" s="3">
        <f t="shared" si="17"/>
        <v>-1.0377932722068982E-2</v>
      </c>
      <c r="O100" s="3">
        <f t="shared" si="13"/>
        <v>4.2952199999999952</v>
      </c>
    </row>
    <row r="101" spans="1:15">
      <c r="A101" s="1">
        <v>40169</v>
      </c>
      <c r="B101" s="2">
        <v>73.459999999999994</v>
      </c>
      <c r="C101" s="2">
        <v>79.329599999999999</v>
      </c>
      <c r="D101" s="2">
        <v>82.000800000000012</v>
      </c>
      <c r="E101" s="2">
        <f t="shared" si="11"/>
        <v>34.690400000000068</v>
      </c>
      <c r="F101" s="2">
        <f t="shared" si="10"/>
        <v>23.671400000000062</v>
      </c>
      <c r="G101" s="2">
        <f t="shared" si="12"/>
        <v>80.398080000000007</v>
      </c>
      <c r="I101" s="3">
        <f t="shared" si="14"/>
        <v>6.4185949279802488E-3</v>
      </c>
      <c r="J101" s="3">
        <f t="shared" si="15"/>
        <v>1.0484675199170972E-2</v>
      </c>
      <c r="K101" s="3">
        <f t="shared" si="16"/>
        <v>1.3094995598626306E-2</v>
      </c>
      <c r="L101" s="3">
        <f t="shared" si="17"/>
        <v>1.1548795112250959E-2</v>
      </c>
      <c r="O101" s="3">
        <f t="shared" si="13"/>
        <v>4.7342800000000125</v>
      </c>
    </row>
    <row r="102" spans="1:15">
      <c r="A102" s="1">
        <v>40170</v>
      </c>
      <c r="B102" s="2">
        <v>75.45</v>
      </c>
      <c r="C102" s="2">
        <v>82.597200000000001</v>
      </c>
      <c r="D102" s="2">
        <v>84.583799999999997</v>
      </c>
      <c r="E102" s="2">
        <f t="shared" si="11"/>
        <v>39.70920000000001</v>
      </c>
      <c r="F102" s="2">
        <f t="shared" si="10"/>
        <v>28.391700000000014</v>
      </c>
      <c r="G102" s="2">
        <f t="shared" si="12"/>
        <v>83.391840000000002</v>
      </c>
      <c r="I102" s="3">
        <f t="shared" si="14"/>
        <v>2.6729144822336789E-2</v>
      </c>
      <c r="J102" s="3">
        <f t="shared" si="15"/>
        <v>4.0364456574752773E-2</v>
      </c>
      <c r="K102" s="3">
        <f t="shared" si="16"/>
        <v>3.1013755599822886E-2</v>
      </c>
      <c r="L102" s="3">
        <f t="shared" si="17"/>
        <v>3.6560167548508667E-2</v>
      </c>
      <c r="O102" s="3">
        <f t="shared" si="13"/>
        <v>5.6783400000000031</v>
      </c>
    </row>
    <row r="103" spans="1:15">
      <c r="A103" s="1">
        <v>40171</v>
      </c>
      <c r="B103" s="2">
        <v>76.31</v>
      </c>
      <c r="C103" s="2">
        <v>83.563199999999995</v>
      </c>
      <c r="D103" s="2">
        <v>85.528800000000004</v>
      </c>
      <c r="E103" s="2">
        <f t="shared" si="11"/>
        <v>40.197200000000009</v>
      </c>
      <c r="F103" s="2">
        <f t="shared" si="10"/>
        <v>28.750699999999995</v>
      </c>
      <c r="G103" s="2">
        <f t="shared" si="12"/>
        <v>84.349439999999987</v>
      </c>
      <c r="I103" s="3">
        <f t="shared" si="14"/>
        <v>1.1333806087683879E-2</v>
      </c>
      <c r="J103" s="3">
        <f t="shared" si="15"/>
        <v>1.1627450143138953E-2</v>
      </c>
      <c r="K103" s="3">
        <f t="shared" si="16"/>
        <v>1.1110402415365535E-2</v>
      </c>
      <c r="L103" s="3">
        <f t="shared" si="17"/>
        <v>1.1417707114521149E-2</v>
      </c>
      <c r="O103" s="3">
        <f t="shared" si="13"/>
        <v>5.7501399999999991</v>
      </c>
    </row>
    <row r="104" spans="1:15">
      <c r="A104" s="1">
        <v>40175</v>
      </c>
      <c r="B104" s="2">
        <v>77.319999999999993</v>
      </c>
      <c r="C104" s="2">
        <v>84.772800000000004</v>
      </c>
      <c r="D104" s="2">
        <v>86.94</v>
      </c>
      <c r="E104" s="2">
        <f t="shared" si="11"/>
        <v>41.598400000000026</v>
      </c>
      <c r="F104" s="2">
        <f t="shared" si="10"/>
        <v>30.000400000000013</v>
      </c>
      <c r="G104" s="2">
        <f t="shared" si="12"/>
        <v>85.639679999999998</v>
      </c>
      <c r="I104" s="3">
        <f t="shared" si="14"/>
        <v>1.3148663038588233E-2</v>
      </c>
      <c r="J104" s="3">
        <f t="shared" si="15"/>
        <v>1.4371504837653091E-2</v>
      </c>
      <c r="K104" s="3">
        <f t="shared" si="16"/>
        <v>1.6365064231233659E-2</v>
      </c>
      <c r="L104" s="3">
        <f t="shared" si="17"/>
        <v>1.5180557177016017E-2</v>
      </c>
      <c r="O104" s="3">
        <f t="shared" si="13"/>
        <v>6.0000800000000023</v>
      </c>
    </row>
    <row r="105" spans="1:15">
      <c r="A105" s="1">
        <v>40176</v>
      </c>
      <c r="B105" s="2">
        <v>77.64</v>
      </c>
      <c r="C105" s="2">
        <v>84.4452</v>
      </c>
      <c r="D105" s="2">
        <v>87.775800000000004</v>
      </c>
      <c r="E105" s="2">
        <f t="shared" si="11"/>
        <v>40.687200000000018</v>
      </c>
      <c r="F105" s="2">
        <f t="shared" si="10"/>
        <v>29.041200000000003</v>
      </c>
      <c r="G105" s="2">
        <f t="shared" si="12"/>
        <v>85.777439999999999</v>
      </c>
      <c r="I105" s="3">
        <f t="shared" si="14"/>
        <v>4.1301039606794279E-3</v>
      </c>
      <c r="J105" s="3">
        <f t="shared" si="15"/>
        <v>-3.8719333555282945E-3</v>
      </c>
      <c r="K105" s="3">
        <f t="shared" si="16"/>
        <v>9.5676106647908411E-3</v>
      </c>
      <c r="L105" s="3">
        <f t="shared" si="17"/>
        <v>1.6073077141637966E-3</v>
      </c>
      <c r="O105" s="3">
        <f t="shared" si="13"/>
        <v>5.8082400000000005</v>
      </c>
    </row>
    <row r="106" spans="1:15">
      <c r="A106" s="1">
        <v>40177</v>
      </c>
      <c r="B106" s="2">
        <v>78.03</v>
      </c>
      <c r="C106" s="2">
        <v>85.705200000000005</v>
      </c>
      <c r="D106" s="2">
        <v>88.002600000000001</v>
      </c>
      <c r="E106" s="2">
        <f t="shared" si="11"/>
        <v>42.970800000000054</v>
      </c>
      <c r="F106" s="2">
        <f t="shared" si="10"/>
        <v>31.266300000000058</v>
      </c>
      <c r="G106" s="2">
        <f t="shared" si="12"/>
        <v>86.624160000000003</v>
      </c>
      <c r="I106" s="3">
        <f t="shared" si="14"/>
        <v>5.0106098278603923E-3</v>
      </c>
      <c r="J106" s="3">
        <f t="shared" si="15"/>
        <v>1.4810697269885103E-2</v>
      </c>
      <c r="K106" s="3">
        <f t="shared" si="16"/>
        <v>2.5805232708566894E-3</v>
      </c>
      <c r="L106" s="3">
        <f t="shared" si="17"/>
        <v>9.822725636385192E-3</v>
      </c>
      <c r="O106" s="3">
        <f t="shared" si="13"/>
        <v>6.2532600000000116</v>
      </c>
    </row>
    <row r="107" spans="1:15">
      <c r="A107" s="1">
        <v>40178</v>
      </c>
      <c r="B107" s="2">
        <v>77.930000000000007</v>
      </c>
      <c r="C107" s="2">
        <v>86.205000000000013</v>
      </c>
      <c r="D107" s="2">
        <v>87.754800000000003</v>
      </c>
      <c r="E107" s="2">
        <f t="shared" si="11"/>
        <v>44.474599999999953</v>
      </c>
      <c r="F107" s="2">
        <f t="shared" si="10"/>
        <v>32.785099999999943</v>
      </c>
      <c r="G107" s="2">
        <f t="shared" si="12"/>
        <v>86.824920000000006</v>
      </c>
      <c r="I107" s="3">
        <f t="shared" si="14"/>
        <v>-1.2823802732002119E-3</v>
      </c>
      <c r="J107" s="3">
        <f t="shared" si="15"/>
        <v>5.814680085378561E-3</v>
      </c>
      <c r="K107" s="3">
        <f t="shared" si="16"/>
        <v>-2.8197977916546643E-3</v>
      </c>
      <c r="L107" s="3">
        <f t="shared" si="17"/>
        <v>2.314916742750953E-3</v>
      </c>
      <c r="O107" s="3">
        <f t="shared" si="13"/>
        <v>6.557019999999989</v>
      </c>
    </row>
    <row r="108" spans="1:15">
      <c r="A108" s="1">
        <v>40182</v>
      </c>
      <c r="B108" s="2">
        <v>80.12</v>
      </c>
      <c r="C108" s="2">
        <v>88.384799999999998</v>
      </c>
      <c r="D108" s="2">
        <v>90.619199999999992</v>
      </c>
      <c r="E108" s="2">
        <f t="shared" si="11"/>
        <v>45.792799999999943</v>
      </c>
      <c r="F108" s="2">
        <f t="shared" si="10"/>
        <v>33.774799999999914</v>
      </c>
      <c r="G108" s="2">
        <f t="shared" si="12"/>
        <v>89.278559999999999</v>
      </c>
      <c r="O108" s="3">
        <f t="shared" si="13"/>
        <v>6.7549599999999828</v>
      </c>
    </row>
    <row r="109" spans="1:15">
      <c r="A109" s="1">
        <v>40183</v>
      </c>
      <c r="B109" s="2">
        <v>80.59</v>
      </c>
      <c r="C109" s="2">
        <v>89.25</v>
      </c>
      <c r="D109" s="2">
        <v>90.959399999999988</v>
      </c>
      <c r="E109" s="2">
        <f t="shared" si="11"/>
        <v>46.718799999999931</v>
      </c>
      <c r="F109" s="2">
        <f t="shared" si="10"/>
        <v>34.63029999999992</v>
      </c>
      <c r="G109" s="2">
        <f t="shared" si="12"/>
        <v>89.933759999999992</v>
      </c>
      <c r="O109" s="3">
        <f t="shared" si="13"/>
        <v>6.9260599999999837</v>
      </c>
    </row>
    <row r="110" spans="1:15">
      <c r="A110" s="1">
        <v>40184</v>
      </c>
      <c r="B110" s="2">
        <v>81.89</v>
      </c>
      <c r="C110" s="2">
        <v>89.737200000000001</v>
      </c>
      <c r="D110" s="2">
        <v>91.497</v>
      </c>
      <c r="E110" s="2">
        <f t="shared" si="11"/>
        <v>42.755600000000015</v>
      </c>
      <c r="F110" s="2">
        <f t="shared" si="10"/>
        <v>30.472100000000012</v>
      </c>
      <c r="G110" s="2">
        <f t="shared" si="12"/>
        <v>90.441120000000012</v>
      </c>
      <c r="O110" s="3">
        <f t="shared" si="13"/>
        <v>6.0944200000000022</v>
      </c>
    </row>
    <row r="111" spans="1:15">
      <c r="A111" s="1">
        <v>40185</v>
      </c>
      <c r="B111" s="2">
        <v>81.510000000000005</v>
      </c>
      <c r="C111" s="2">
        <v>89.665800000000004</v>
      </c>
      <c r="D111" s="2">
        <v>90.804000000000002</v>
      </c>
      <c r="E111" s="2">
        <f t="shared" si="11"/>
        <v>43.05540000000002</v>
      </c>
      <c r="F111" s="2">
        <f t="shared" si="10"/>
        <v>30.828900000000033</v>
      </c>
      <c r="G111" s="2">
        <f t="shared" si="12"/>
        <v>90.121080000000006</v>
      </c>
      <c r="O111" s="3">
        <f t="shared" si="13"/>
        <v>6.1657800000000069</v>
      </c>
    </row>
    <row r="112" spans="1:15">
      <c r="A112" s="1">
        <v>40186</v>
      </c>
      <c r="B112" s="2">
        <v>81.37</v>
      </c>
      <c r="C112" s="2">
        <v>90.522599999999997</v>
      </c>
      <c r="D112" s="2">
        <v>91.4298</v>
      </c>
      <c r="E112" s="2">
        <f t="shared" si="11"/>
        <v>47.577399999999955</v>
      </c>
      <c r="F112" s="2">
        <f t="shared" si="10"/>
        <v>35.371899999999926</v>
      </c>
      <c r="G112" s="2">
        <f t="shared" si="12"/>
        <v>90.885480000000001</v>
      </c>
      <c r="O112" s="3">
        <f t="shared" si="13"/>
        <v>7.0743799999999855</v>
      </c>
    </row>
    <row r="113" spans="1:15">
      <c r="A113" s="1">
        <v>40189</v>
      </c>
      <c r="B113" s="2">
        <v>80.97</v>
      </c>
      <c r="C113" s="2">
        <v>89.993400000000008</v>
      </c>
      <c r="D113" s="2">
        <v>90.698999999999998</v>
      </c>
      <c r="E113" s="2">
        <f t="shared" si="11"/>
        <v>46.52819999999997</v>
      </c>
      <c r="F113" s="2">
        <f t="shared" si="10"/>
        <v>34.382699999999943</v>
      </c>
      <c r="G113" s="2">
        <f t="shared" si="12"/>
        <v>90.27564000000001</v>
      </c>
      <c r="O113" s="3">
        <f t="shared" si="13"/>
        <v>6.8765399999999888</v>
      </c>
    </row>
    <row r="114" spans="1:15">
      <c r="A114" s="1">
        <v>40190</v>
      </c>
      <c r="B114" s="2">
        <v>79.3</v>
      </c>
      <c r="C114" s="2">
        <v>88.107599999999991</v>
      </c>
      <c r="D114" s="2">
        <v>88.691400000000002</v>
      </c>
      <c r="E114" s="2">
        <f t="shared" si="11"/>
        <v>45.205600000000004</v>
      </c>
      <c r="F114" s="2">
        <f t="shared" si="10"/>
        <v>33.310599999999965</v>
      </c>
      <c r="G114" s="2">
        <f t="shared" si="12"/>
        <v>88.341119999999989</v>
      </c>
      <c r="O114" s="3">
        <f t="shared" si="13"/>
        <v>6.6621199999999927</v>
      </c>
    </row>
    <row r="115" spans="1:15">
      <c r="A115" s="1">
        <v>40191</v>
      </c>
      <c r="B115" s="2">
        <v>78.31</v>
      </c>
      <c r="C115" s="2">
        <v>86.528400000000005</v>
      </c>
      <c r="D115" s="2">
        <v>87.145799999999994</v>
      </c>
      <c r="E115" s="2">
        <f t="shared" si="11"/>
        <v>42.326799999999992</v>
      </c>
      <c r="F115" s="2">
        <f t="shared" si="10"/>
        <v>30.580299999999966</v>
      </c>
      <c r="G115" s="2">
        <f t="shared" si="12"/>
        <v>86.775360000000006</v>
      </c>
      <c r="O115" s="3">
        <f t="shared" si="13"/>
        <v>6.1160599999999929</v>
      </c>
    </row>
    <row r="116" spans="1:15">
      <c r="A116" s="1">
        <v>40192</v>
      </c>
      <c r="B116" s="2">
        <v>77.819999999999993</v>
      </c>
      <c r="C116" s="2">
        <v>87.099599999999995</v>
      </c>
      <c r="D116" s="2">
        <v>86.503200000000007</v>
      </c>
      <c r="E116" s="2">
        <f t="shared" si="11"/>
        <v>45.205200000000048</v>
      </c>
      <c r="F116" s="2">
        <f t="shared" si="10"/>
        <v>33.532200000000046</v>
      </c>
      <c r="G116" s="2">
        <f t="shared" si="12"/>
        <v>86.861040000000003</v>
      </c>
      <c r="O116" s="3">
        <f t="shared" si="13"/>
        <v>6.7064400000000095</v>
      </c>
    </row>
    <row r="117" spans="1:15">
      <c r="A117" s="1">
        <v>40193</v>
      </c>
      <c r="B117" s="2">
        <v>77.11</v>
      </c>
      <c r="C117" s="2">
        <v>85.90679999999999</v>
      </c>
      <c r="D117" s="2">
        <v>85.066800000000001</v>
      </c>
      <c r="E117" s="2">
        <f t="shared" si="11"/>
        <v>42.303999999999974</v>
      </c>
      <c r="F117" s="2">
        <f t="shared" si="10"/>
        <v>30.737499999999955</v>
      </c>
      <c r="G117" s="2">
        <f t="shared" si="12"/>
        <v>85.570799999999991</v>
      </c>
      <c r="O117" s="3">
        <f t="shared" si="13"/>
        <v>6.1474999999999911</v>
      </c>
    </row>
    <row r="118" spans="1:15">
      <c r="A118" s="1">
        <v>40197</v>
      </c>
      <c r="B118" s="2">
        <v>77.63</v>
      </c>
      <c r="C118" s="2">
        <v>86.482199999999992</v>
      </c>
      <c r="D118" s="2">
        <v>85.155000000000001</v>
      </c>
      <c r="E118" s="2">
        <f t="shared" si="11"/>
        <v>41.606600000000014</v>
      </c>
      <c r="F118" s="2">
        <f t="shared" si="10"/>
        <v>29.962100000000021</v>
      </c>
      <c r="G118" s="2">
        <f t="shared" si="12"/>
        <v>85.951319999999996</v>
      </c>
      <c r="O118" s="3">
        <f t="shared" si="13"/>
        <v>5.9924200000000045</v>
      </c>
    </row>
    <row r="119" spans="1:15">
      <c r="A119" s="1">
        <v>40198</v>
      </c>
      <c r="B119" s="2">
        <v>76.319999999999993</v>
      </c>
      <c r="C119" s="2">
        <v>85.953000000000003</v>
      </c>
      <c r="D119" s="2">
        <v>84.184799999999996</v>
      </c>
      <c r="E119" s="2">
        <f t="shared" si="11"/>
        <v>44.628600000000063</v>
      </c>
      <c r="F119" s="2">
        <f t="shared" si="10"/>
        <v>33.180600000000027</v>
      </c>
      <c r="G119" s="2">
        <f t="shared" si="12"/>
        <v>85.245720000000006</v>
      </c>
      <c r="O119" s="3">
        <f t="shared" si="13"/>
        <v>6.6361200000000053</v>
      </c>
    </row>
    <row r="120" spans="1:15">
      <c r="A120" s="1">
        <v>40199</v>
      </c>
      <c r="B120" s="2">
        <v>74.58</v>
      </c>
      <c r="C120" s="2">
        <v>83.28179999999999</v>
      </c>
      <c r="D120" s="2">
        <v>83.328000000000003</v>
      </c>
      <c r="E120" s="2">
        <f t="shared" si="11"/>
        <v>43.601400000000012</v>
      </c>
      <c r="F120" s="2">
        <f t="shared" si="10"/>
        <v>32.414400000000001</v>
      </c>
      <c r="G120" s="2">
        <f t="shared" si="12"/>
        <v>83.300279999999987</v>
      </c>
      <c r="O120" s="3">
        <f t="shared" si="13"/>
        <v>6.4828799999999998</v>
      </c>
    </row>
    <row r="121" spans="1:15">
      <c r="A121" s="1">
        <v>40200</v>
      </c>
      <c r="B121" s="2">
        <v>72.83</v>
      </c>
      <c r="C121" s="2">
        <v>82.559399999999997</v>
      </c>
      <c r="D121" s="2">
        <v>81.568200000000004</v>
      </c>
      <c r="E121" s="2">
        <f t="shared" si="11"/>
        <v>46.664600000000064</v>
      </c>
      <c r="F121" s="2">
        <f t="shared" si="10"/>
        <v>35.740100000000041</v>
      </c>
      <c r="G121" s="2">
        <f t="shared" si="12"/>
        <v>82.16292</v>
      </c>
      <c r="O121" s="3">
        <f t="shared" si="13"/>
        <v>7.1480200000000078</v>
      </c>
    </row>
    <row r="122" spans="1:15">
      <c r="A122" s="1">
        <v>40203</v>
      </c>
      <c r="B122" s="2">
        <v>73.69</v>
      </c>
      <c r="C122" s="2">
        <v>84.033599999999993</v>
      </c>
      <c r="D122" s="2">
        <v>82.433400000000006</v>
      </c>
      <c r="E122" s="2">
        <f t="shared" si="11"/>
        <v>48.517600000000016</v>
      </c>
      <c r="F122" s="2">
        <f t="shared" si="10"/>
        <v>37.46410000000003</v>
      </c>
      <c r="G122" s="2">
        <f t="shared" si="12"/>
        <v>83.393519999999995</v>
      </c>
      <c r="O122" s="3">
        <f t="shared" si="13"/>
        <v>7.4928200000000063</v>
      </c>
    </row>
    <row r="123" spans="1:15">
      <c r="A123" s="1">
        <v>40204</v>
      </c>
      <c r="B123" s="2">
        <v>73.290000000000006</v>
      </c>
      <c r="C123" s="2">
        <v>82.630800000000008</v>
      </c>
      <c r="D123" s="2">
        <v>82.336799999999997</v>
      </c>
      <c r="E123" s="2">
        <f t="shared" si="11"/>
        <v>46.115999999999985</v>
      </c>
      <c r="F123" s="2">
        <f t="shared" si="10"/>
        <v>35.122500000000002</v>
      </c>
      <c r="G123" s="2">
        <f t="shared" si="12"/>
        <v>82.513200000000012</v>
      </c>
      <c r="O123" s="3">
        <f t="shared" si="13"/>
        <v>7.0245000000000006</v>
      </c>
    </row>
    <row r="124" spans="1:15">
      <c r="A124" s="1">
        <v>40205</v>
      </c>
      <c r="B124" s="2">
        <v>72.239999999999995</v>
      </c>
      <c r="C124" s="2">
        <v>81.446399999999997</v>
      </c>
      <c r="D124" s="2">
        <v>80.887799999999999</v>
      </c>
      <c r="E124" s="2">
        <f t="shared" si="11"/>
        <v>44.914800000000014</v>
      </c>
      <c r="F124" s="2">
        <f t="shared" si="10"/>
        <v>34.078800000000001</v>
      </c>
      <c r="G124" s="2">
        <f t="shared" si="12"/>
        <v>81.22296</v>
      </c>
      <c r="O124" s="3">
        <f t="shared" si="13"/>
        <v>6.81576</v>
      </c>
    </row>
    <row r="125" spans="1:15">
      <c r="A125" s="1">
        <v>40206</v>
      </c>
      <c r="B125" s="2">
        <v>72.13</v>
      </c>
      <c r="C125" s="2">
        <v>80.530799999999999</v>
      </c>
      <c r="D125" s="2">
        <v>81.068400000000011</v>
      </c>
      <c r="E125" s="2">
        <f t="shared" si="11"/>
        <v>43.079200000000014</v>
      </c>
      <c r="F125" s="2">
        <f t="shared" si="10"/>
        <v>32.259700000000009</v>
      </c>
      <c r="G125" s="2">
        <f t="shared" si="12"/>
        <v>80.745840000000015</v>
      </c>
      <c r="O125" s="3">
        <f t="shared" si="13"/>
        <v>6.4519400000000022</v>
      </c>
    </row>
    <row r="126" spans="1:15">
      <c r="A126" s="1">
        <v>40207</v>
      </c>
      <c r="B126" s="2">
        <v>71.459999999999994</v>
      </c>
      <c r="C126" s="2">
        <v>79.930199999999999</v>
      </c>
      <c r="D126" s="2">
        <v>80.257800000000003</v>
      </c>
      <c r="E126" s="2">
        <f t="shared" si="11"/>
        <v>43.006200000000035</v>
      </c>
      <c r="F126" s="2">
        <f t="shared" si="10"/>
        <v>32.287200000000041</v>
      </c>
      <c r="G126" s="2">
        <f t="shared" si="12"/>
        <v>80.061239999999998</v>
      </c>
      <c r="O126" s="3">
        <f t="shared" si="13"/>
        <v>6.4574400000000081</v>
      </c>
    </row>
    <row r="127" spans="1:15">
      <c r="A127" s="1">
        <v>40210</v>
      </c>
      <c r="B127" s="2">
        <v>73.11</v>
      </c>
      <c r="C127" s="2">
        <v>81.148200000000003</v>
      </c>
      <c r="D127" s="2">
        <v>81.983999999999995</v>
      </c>
      <c r="E127" s="2">
        <f t="shared" si="11"/>
        <v>41.862599999999986</v>
      </c>
      <c r="F127" s="2">
        <f t="shared" si="10"/>
        <v>30.89609999999999</v>
      </c>
      <c r="G127" s="2">
        <f t="shared" si="12"/>
        <v>81.482519999999994</v>
      </c>
      <c r="O127" s="3">
        <f t="shared" si="13"/>
        <v>6.1792199999999982</v>
      </c>
    </row>
    <row r="128" spans="1:15">
      <c r="A128" s="1">
        <v>40211</v>
      </c>
      <c r="B128" s="2">
        <v>76.06</v>
      </c>
      <c r="C128" s="2">
        <v>84.751800000000003</v>
      </c>
      <c r="D128" s="2">
        <v>85.108799999999988</v>
      </c>
      <c r="E128" s="2">
        <f t="shared" si="11"/>
        <v>44.172999999999945</v>
      </c>
      <c r="F128" s="2">
        <f t="shared" si="10"/>
        <v>32.763999999999953</v>
      </c>
      <c r="G128" s="2">
        <f t="shared" si="12"/>
        <v>84.894599999999997</v>
      </c>
      <c r="O128" s="3">
        <f t="shared" si="13"/>
        <v>6.5527999999999906</v>
      </c>
    </row>
    <row r="129" spans="1:15">
      <c r="A129" s="1">
        <v>40212</v>
      </c>
      <c r="B129" s="2">
        <v>75.92</v>
      </c>
      <c r="C129" s="2">
        <v>85.520399999999995</v>
      </c>
      <c r="D129" s="2">
        <v>84.655200000000008</v>
      </c>
      <c r="E129" s="2">
        <f t="shared" si="11"/>
        <v>46.271599999999978</v>
      </c>
      <c r="F129" s="2">
        <f t="shared" si="10"/>
        <v>34.883599999999944</v>
      </c>
      <c r="G129" s="2">
        <f t="shared" si="12"/>
        <v>85.174319999999994</v>
      </c>
      <c r="O129" s="3">
        <f t="shared" si="13"/>
        <v>6.9767199999999887</v>
      </c>
    </row>
    <row r="130" spans="1:15">
      <c r="A130" s="1">
        <v>40213</v>
      </c>
      <c r="B130" s="2">
        <v>72.13</v>
      </c>
      <c r="C130" s="2">
        <v>81.933599999999998</v>
      </c>
      <c r="D130" s="2">
        <v>81.274199999999993</v>
      </c>
      <c r="E130" s="2">
        <f t="shared" si="11"/>
        <v>47.699200000000019</v>
      </c>
      <c r="F130" s="2">
        <f t="shared" si="10"/>
        <v>36.879700000000014</v>
      </c>
      <c r="G130" s="2">
        <f t="shared" si="12"/>
        <v>81.669839999999994</v>
      </c>
      <c r="O130" s="3">
        <f t="shared" si="13"/>
        <v>7.3759400000000026</v>
      </c>
    </row>
    <row r="131" spans="1:15">
      <c r="A131" s="1">
        <v>40214</v>
      </c>
      <c r="B131" s="2">
        <v>69.59</v>
      </c>
      <c r="C131" s="2">
        <v>79.228799999999993</v>
      </c>
      <c r="D131" s="2">
        <v>79.077600000000004</v>
      </c>
      <c r="E131" s="2">
        <f t="shared" si="11"/>
        <v>47.891599999999926</v>
      </c>
      <c r="F131" s="2">
        <f t="shared" ref="F131:F194" si="18">3*C131+2*D131-5*B131*(1+$D$1)</f>
        <v>37.453099999999893</v>
      </c>
      <c r="G131" s="2">
        <f t="shared" si="12"/>
        <v>79.168319999999994</v>
      </c>
      <c r="O131" s="3">
        <f t="shared" si="13"/>
        <v>7.4906199999999785</v>
      </c>
    </row>
    <row r="132" spans="1:15">
      <c r="A132" s="1">
        <v>40217</v>
      </c>
      <c r="B132" s="2">
        <v>70.11</v>
      </c>
      <c r="C132" s="2">
        <v>79.548000000000002</v>
      </c>
      <c r="D132" s="2">
        <v>79.732799999999997</v>
      </c>
      <c r="E132" s="2">
        <f t="shared" ref="E132:E195" si="19">3*C132+2*D132-5*B132</f>
        <v>47.559599999999989</v>
      </c>
      <c r="F132" s="2">
        <f t="shared" si="18"/>
        <v>37.043099999999981</v>
      </c>
      <c r="G132" s="2">
        <f t="shared" ref="G132:G195" si="20">0.6*C132+0.4*D132</f>
        <v>79.621920000000003</v>
      </c>
      <c r="O132" s="3">
        <f t="shared" ref="O132:O195" si="21">F132/5</f>
        <v>7.4086199999999964</v>
      </c>
    </row>
    <row r="133" spans="1:15">
      <c r="A133" s="1">
        <v>40218</v>
      </c>
      <c r="B133" s="2">
        <v>72.13</v>
      </c>
      <c r="C133" s="2">
        <v>81.018000000000001</v>
      </c>
      <c r="D133" s="2">
        <v>81.874800000000008</v>
      </c>
      <c r="E133" s="2">
        <f t="shared" si="19"/>
        <v>46.15360000000004</v>
      </c>
      <c r="F133" s="2">
        <f t="shared" si="18"/>
        <v>35.334100000000035</v>
      </c>
      <c r="G133" s="2">
        <f t="shared" si="20"/>
        <v>81.360720000000001</v>
      </c>
      <c r="O133" s="3">
        <f t="shared" si="21"/>
        <v>7.066820000000007</v>
      </c>
    </row>
    <row r="134" spans="1:15">
      <c r="A134" s="1">
        <v>40219</v>
      </c>
      <c r="B134" s="2">
        <v>72.540000000000006</v>
      </c>
      <c r="C134" s="2">
        <v>81.018000000000001</v>
      </c>
      <c r="D134" s="2">
        <v>82.39139999999999</v>
      </c>
      <c r="E134" s="2">
        <f t="shared" si="19"/>
        <v>45.136799999999937</v>
      </c>
      <c r="F134" s="2">
        <f t="shared" si="18"/>
        <v>34.255799999999908</v>
      </c>
      <c r="G134" s="2">
        <f t="shared" si="20"/>
        <v>81.567359999999994</v>
      </c>
      <c r="O134" s="3">
        <f t="shared" si="21"/>
        <v>6.8511599999999815</v>
      </c>
    </row>
    <row r="135" spans="1:15">
      <c r="A135" s="1">
        <v>40220</v>
      </c>
      <c r="B135" s="2">
        <v>73.05</v>
      </c>
      <c r="C135" s="2">
        <v>81.299400000000006</v>
      </c>
      <c r="D135" s="2">
        <v>83.076000000000008</v>
      </c>
      <c r="E135" s="2">
        <f t="shared" si="19"/>
        <v>44.800200000000018</v>
      </c>
      <c r="F135" s="2">
        <f t="shared" si="18"/>
        <v>33.842700000000036</v>
      </c>
      <c r="G135" s="2">
        <f t="shared" si="20"/>
        <v>82.010040000000004</v>
      </c>
      <c r="O135" s="3">
        <f t="shared" si="21"/>
        <v>6.7685400000000069</v>
      </c>
    </row>
    <row r="136" spans="1:15">
      <c r="A136" s="1">
        <v>40221</v>
      </c>
      <c r="B136" s="2">
        <v>72.900000000000006</v>
      </c>
      <c r="C136" s="2">
        <v>81.039000000000001</v>
      </c>
      <c r="D136" s="2">
        <v>81.291000000000011</v>
      </c>
      <c r="E136" s="2">
        <f t="shared" si="19"/>
        <v>41.199000000000069</v>
      </c>
      <c r="F136" s="2">
        <f t="shared" si="18"/>
        <v>30.264000000000067</v>
      </c>
      <c r="G136" s="2">
        <f t="shared" si="20"/>
        <v>81.139800000000008</v>
      </c>
      <c r="O136" s="3">
        <f t="shared" si="21"/>
        <v>6.0528000000000137</v>
      </c>
    </row>
    <row r="137" spans="1:15">
      <c r="A137" s="1">
        <v>40225</v>
      </c>
      <c r="B137" s="2">
        <v>75.680000000000007</v>
      </c>
      <c r="C137" s="2">
        <v>83.504400000000004</v>
      </c>
      <c r="D137" s="2">
        <v>84.520799999999994</v>
      </c>
      <c r="E137" s="2">
        <f t="shared" si="19"/>
        <v>41.154799999999966</v>
      </c>
      <c r="F137" s="2">
        <f t="shared" si="18"/>
        <v>29.802799999999934</v>
      </c>
      <c r="G137" s="2">
        <f t="shared" si="20"/>
        <v>83.910960000000003</v>
      </c>
      <c r="O137" s="3">
        <f t="shared" si="21"/>
        <v>5.9605599999999868</v>
      </c>
    </row>
    <row r="138" spans="1:15">
      <c r="A138" s="1">
        <v>40226</v>
      </c>
      <c r="B138" s="2">
        <v>76.27</v>
      </c>
      <c r="C138" s="2">
        <v>84.298199999999994</v>
      </c>
      <c r="D138" s="2">
        <v>84.978600000000014</v>
      </c>
      <c r="E138" s="2">
        <f t="shared" si="19"/>
        <v>41.50180000000006</v>
      </c>
      <c r="F138" s="2">
        <f t="shared" si="18"/>
        <v>30.061300000000074</v>
      </c>
      <c r="G138" s="2">
        <f t="shared" si="20"/>
        <v>84.570359999999994</v>
      </c>
      <c r="O138" s="3">
        <f t="shared" si="21"/>
        <v>6.0122600000000146</v>
      </c>
    </row>
    <row r="139" spans="1:15">
      <c r="A139" s="1">
        <v>40227</v>
      </c>
      <c r="B139" s="2">
        <v>77.78</v>
      </c>
      <c r="C139" s="2">
        <v>86.906399999999991</v>
      </c>
      <c r="D139" s="2">
        <v>86.885400000000004</v>
      </c>
      <c r="E139" s="2">
        <f t="shared" si="19"/>
        <v>45.590000000000032</v>
      </c>
      <c r="F139" s="2">
        <f t="shared" si="18"/>
        <v>33.923000000000002</v>
      </c>
      <c r="G139" s="2">
        <f t="shared" si="20"/>
        <v>86.897999999999996</v>
      </c>
      <c r="O139" s="3">
        <f t="shared" si="21"/>
        <v>6.7846000000000002</v>
      </c>
    </row>
    <row r="140" spans="1:15">
      <c r="A140" s="1">
        <v>40228</v>
      </c>
      <c r="B140" s="2">
        <v>78.19</v>
      </c>
      <c r="C140" s="2">
        <v>87.599400000000003</v>
      </c>
      <c r="D140" s="2">
        <v>87.649799999999999</v>
      </c>
      <c r="E140" s="2">
        <f t="shared" si="19"/>
        <v>47.147800000000018</v>
      </c>
      <c r="F140" s="2">
        <f t="shared" si="18"/>
        <v>35.419300000000021</v>
      </c>
      <c r="G140" s="2">
        <f t="shared" si="20"/>
        <v>87.619560000000007</v>
      </c>
      <c r="O140" s="3">
        <f t="shared" si="21"/>
        <v>7.083860000000004</v>
      </c>
    </row>
    <row r="141" spans="1:15">
      <c r="A141" s="1">
        <v>40231</v>
      </c>
      <c r="B141" s="2">
        <v>78.61</v>
      </c>
      <c r="C141" s="2">
        <v>88.863600000000005</v>
      </c>
      <c r="D141" s="2">
        <v>88.01939999999999</v>
      </c>
      <c r="E141" s="2">
        <f t="shared" si="19"/>
        <v>49.579599999999971</v>
      </c>
      <c r="F141" s="2">
        <f t="shared" si="18"/>
        <v>37.788099999999986</v>
      </c>
      <c r="G141" s="2">
        <f t="shared" si="20"/>
        <v>88.525919999999999</v>
      </c>
      <c r="O141" s="3">
        <f t="shared" si="21"/>
        <v>7.5576199999999973</v>
      </c>
    </row>
    <row r="142" spans="1:15">
      <c r="A142" s="1">
        <v>40232</v>
      </c>
      <c r="B142" s="2">
        <v>77.25</v>
      </c>
      <c r="C142" s="2">
        <v>86.755200000000002</v>
      </c>
      <c r="D142" s="2">
        <v>86.667000000000002</v>
      </c>
      <c r="E142" s="2">
        <f t="shared" si="19"/>
        <v>47.349600000000009</v>
      </c>
      <c r="F142" s="2">
        <f t="shared" si="18"/>
        <v>35.762099999999975</v>
      </c>
      <c r="G142" s="2">
        <f t="shared" si="20"/>
        <v>86.719920000000002</v>
      </c>
      <c r="O142" s="3">
        <f t="shared" si="21"/>
        <v>7.1524199999999949</v>
      </c>
    </row>
    <row r="143" spans="1:15">
      <c r="A143" s="1">
        <v>40233</v>
      </c>
      <c r="B143" s="2">
        <v>78.09</v>
      </c>
      <c r="C143" s="2">
        <v>88.153800000000004</v>
      </c>
      <c r="D143" s="2">
        <v>87.57</v>
      </c>
      <c r="E143" s="2">
        <f t="shared" si="19"/>
        <v>49.151399999999967</v>
      </c>
      <c r="F143" s="2">
        <f t="shared" si="18"/>
        <v>37.437899999999956</v>
      </c>
      <c r="G143" s="2">
        <f t="shared" si="20"/>
        <v>87.920279999999991</v>
      </c>
      <c r="O143" s="3">
        <f t="shared" si="21"/>
        <v>7.4875799999999915</v>
      </c>
    </row>
    <row r="144" spans="1:15">
      <c r="A144" s="1">
        <v>40234</v>
      </c>
      <c r="B144" s="2">
        <v>76.290000000000006</v>
      </c>
      <c r="C144" s="2">
        <v>85.554000000000002</v>
      </c>
      <c r="D144" s="2">
        <v>85.276799999999994</v>
      </c>
      <c r="E144" s="2">
        <f t="shared" si="19"/>
        <v>45.765599999999949</v>
      </c>
      <c r="F144" s="2">
        <f t="shared" si="18"/>
        <v>34.322099999999921</v>
      </c>
      <c r="G144" s="2">
        <f t="shared" si="20"/>
        <v>85.443119999999993</v>
      </c>
      <c r="O144" s="3">
        <f t="shared" si="21"/>
        <v>6.864419999999984</v>
      </c>
    </row>
    <row r="145" spans="1:15">
      <c r="A145" s="1">
        <v>40235</v>
      </c>
      <c r="B145" s="2">
        <v>77.59</v>
      </c>
      <c r="C145" s="2">
        <v>87.309599999999989</v>
      </c>
      <c r="D145" s="2">
        <v>86.679600000000008</v>
      </c>
      <c r="E145" s="2">
        <f t="shared" si="19"/>
        <v>47.337999999999965</v>
      </c>
      <c r="F145" s="2">
        <f t="shared" si="18"/>
        <v>35.699499999999944</v>
      </c>
      <c r="G145" s="2">
        <f t="shared" si="20"/>
        <v>87.057599999999994</v>
      </c>
      <c r="O145" s="3">
        <f t="shared" si="21"/>
        <v>7.1398999999999884</v>
      </c>
    </row>
    <row r="146" spans="1:15">
      <c r="A146" s="1">
        <v>40238</v>
      </c>
      <c r="B146" s="2">
        <v>76.89</v>
      </c>
      <c r="C146" s="2">
        <v>90.535200000000003</v>
      </c>
      <c r="D146" s="2">
        <v>86.301599999999993</v>
      </c>
      <c r="E146" s="2">
        <f t="shared" si="19"/>
        <v>59.758800000000008</v>
      </c>
      <c r="F146" s="2">
        <f t="shared" si="18"/>
        <v>48.225300000000004</v>
      </c>
      <c r="G146" s="2">
        <f t="shared" si="20"/>
        <v>88.841759999999994</v>
      </c>
      <c r="O146" s="3">
        <f t="shared" si="21"/>
        <v>9.6450600000000009</v>
      </c>
    </row>
    <row r="147" spans="1:15">
      <c r="A147" s="1">
        <v>40239</v>
      </c>
      <c r="B147" s="2">
        <v>78.180000000000007</v>
      </c>
      <c r="C147" s="2">
        <v>92.257200000000012</v>
      </c>
      <c r="D147" s="2">
        <v>87.637199999999993</v>
      </c>
      <c r="E147" s="2">
        <f t="shared" si="19"/>
        <v>61.146000000000015</v>
      </c>
      <c r="F147" s="2">
        <f t="shared" si="18"/>
        <v>49.418999999999983</v>
      </c>
      <c r="G147" s="2">
        <f t="shared" si="20"/>
        <v>90.409199999999998</v>
      </c>
      <c r="O147" s="3">
        <f t="shared" si="21"/>
        <v>9.8837999999999973</v>
      </c>
    </row>
    <row r="148" spans="1:15">
      <c r="A148" s="1">
        <v>40240</v>
      </c>
      <c r="B148" s="2">
        <v>79.25</v>
      </c>
      <c r="C148" s="2">
        <v>94.399199999999993</v>
      </c>
      <c r="D148" s="2">
        <v>89.153400000000005</v>
      </c>
      <c r="E148" s="2">
        <f t="shared" si="19"/>
        <v>65.254399999999976</v>
      </c>
      <c r="F148" s="2">
        <f t="shared" si="18"/>
        <v>53.366899999999987</v>
      </c>
      <c r="G148" s="2">
        <f t="shared" si="20"/>
        <v>92.300880000000006</v>
      </c>
      <c r="O148" s="3">
        <f t="shared" si="21"/>
        <v>10.673379999999998</v>
      </c>
    </row>
    <row r="149" spans="1:15">
      <c r="A149" s="1">
        <v>40241</v>
      </c>
      <c r="B149" s="2">
        <v>78.540000000000006</v>
      </c>
      <c r="C149" s="2">
        <v>93.815400000000011</v>
      </c>
      <c r="D149" s="2">
        <v>87.943799999999982</v>
      </c>
      <c r="E149" s="2">
        <f t="shared" si="19"/>
        <v>64.633799999999951</v>
      </c>
      <c r="F149" s="2">
        <f t="shared" si="18"/>
        <v>52.852799999999945</v>
      </c>
      <c r="G149" s="2">
        <f t="shared" si="20"/>
        <v>91.466759999999994</v>
      </c>
      <c r="O149" s="3">
        <f t="shared" si="21"/>
        <v>10.57055999999999</v>
      </c>
    </row>
    <row r="150" spans="1:15">
      <c r="A150" s="1">
        <v>40242</v>
      </c>
      <c r="B150" s="2">
        <v>79.89</v>
      </c>
      <c r="C150" s="2">
        <v>95.381999999999991</v>
      </c>
      <c r="D150" s="2">
        <v>89.149199999999993</v>
      </c>
      <c r="E150" s="2">
        <f t="shared" si="19"/>
        <v>64.994399999999985</v>
      </c>
      <c r="F150" s="2">
        <f t="shared" si="18"/>
        <v>53.010899999999992</v>
      </c>
      <c r="G150" s="2">
        <f t="shared" si="20"/>
        <v>92.88888</v>
      </c>
      <c r="O150" s="3">
        <f t="shared" si="21"/>
        <v>10.602179999999999</v>
      </c>
    </row>
    <row r="151" spans="1:15">
      <c r="A151" s="1">
        <v>40245</v>
      </c>
      <c r="B151" s="2">
        <v>80.47</v>
      </c>
      <c r="C151" s="2">
        <v>96.146399999999986</v>
      </c>
      <c r="D151" s="2">
        <v>88.0488</v>
      </c>
      <c r="E151" s="2">
        <f t="shared" si="19"/>
        <v>62.186799999999948</v>
      </c>
      <c r="F151" s="2">
        <f t="shared" si="18"/>
        <v>50.11629999999991</v>
      </c>
      <c r="G151" s="2">
        <f t="shared" si="20"/>
        <v>92.907359999999983</v>
      </c>
      <c r="O151" s="3">
        <f t="shared" si="21"/>
        <v>10.023259999999983</v>
      </c>
    </row>
    <row r="152" spans="1:15">
      <c r="A152" s="1">
        <v>40246</v>
      </c>
      <c r="B152" s="2">
        <v>79.91</v>
      </c>
      <c r="C152" s="2">
        <v>94.932599999999994</v>
      </c>
      <c r="D152" s="2">
        <v>88.771199999999993</v>
      </c>
      <c r="E152" s="2">
        <f t="shared" si="19"/>
        <v>62.790200000000027</v>
      </c>
      <c r="F152" s="2">
        <f t="shared" si="18"/>
        <v>50.803699999999992</v>
      </c>
      <c r="G152" s="2">
        <f t="shared" si="20"/>
        <v>92.468040000000002</v>
      </c>
      <c r="O152" s="3">
        <f t="shared" si="21"/>
        <v>10.160739999999999</v>
      </c>
    </row>
    <row r="153" spans="1:15">
      <c r="A153" s="1">
        <v>40247</v>
      </c>
      <c r="B153" s="2">
        <v>80.48</v>
      </c>
      <c r="C153" s="2">
        <v>95.974199999999996</v>
      </c>
      <c r="D153" s="2">
        <v>89.7834</v>
      </c>
      <c r="E153" s="2">
        <f t="shared" si="19"/>
        <v>65.089399999999955</v>
      </c>
      <c r="F153" s="2">
        <f t="shared" si="18"/>
        <v>53.017399999999952</v>
      </c>
      <c r="G153" s="2">
        <f t="shared" si="20"/>
        <v>93.497880000000009</v>
      </c>
      <c r="O153" s="3">
        <f t="shared" si="21"/>
        <v>10.60347999999999</v>
      </c>
    </row>
    <row r="154" spans="1:15">
      <c r="A154" s="1">
        <v>40248</v>
      </c>
      <c r="B154" s="2">
        <v>80.28</v>
      </c>
      <c r="C154" s="2">
        <v>95.423999999999992</v>
      </c>
      <c r="D154" s="2">
        <v>89.703600000000009</v>
      </c>
      <c r="E154" s="2">
        <f t="shared" si="19"/>
        <v>64.27920000000006</v>
      </c>
      <c r="F154" s="2">
        <f t="shared" si="18"/>
        <v>52.23720000000003</v>
      </c>
      <c r="G154" s="2">
        <f t="shared" si="20"/>
        <v>93.135840000000002</v>
      </c>
      <c r="O154" s="3">
        <f t="shared" si="21"/>
        <v>10.447440000000006</v>
      </c>
    </row>
    <row r="155" spans="1:15">
      <c r="A155" s="1">
        <v>40249</v>
      </c>
      <c r="B155" s="2">
        <v>79.39</v>
      </c>
      <c r="C155" s="2">
        <v>94.71</v>
      </c>
      <c r="D155" s="2">
        <v>90.123599999999996</v>
      </c>
      <c r="E155" s="2">
        <f t="shared" si="19"/>
        <v>67.427200000000028</v>
      </c>
      <c r="F155" s="2">
        <f t="shared" si="18"/>
        <v>55.518700000000024</v>
      </c>
      <c r="G155" s="2">
        <f t="shared" si="20"/>
        <v>92.875439999999998</v>
      </c>
      <c r="O155" s="3">
        <f t="shared" si="21"/>
        <v>11.103740000000005</v>
      </c>
    </row>
    <row r="156" spans="1:15">
      <c r="A156" s="1">
        <v>40252</v>
      </c>
      <c r="B156" s="2">
        <v>77.89</v>
      </c>
      <c r="C156" s="2">
        <v>93.357599999999991</v>
      </c>
      <c r="D156" s="2">
        <v>90.333600000000018</v>
      </c>
      <c r="E156" s="2">
        <f t="shared" si="19"/>
        <v>71.29000000000002</v>
      </c>
      <c r="F156" s="2">
        <f t="shared" si="18"/>
        <v>59.606499999999983</v>
      </c>
      <c r="G156" s="2">
        <f t="shared" si="20"/>
        <v>92.147999999999996</v>
      </c>
      <c r="O156" s="3">
        <f t="shared" si="21"/>
        <v>11.921299999999997</v>
      </c>
    </row>
    <row r="157" spans="1:15">
      <c r="A157" s="1">
        <v>40253</v>
      </c>
      <c r="B157" s="2">
        <v>79.02</v>
      </c>
      <c r="C157" s="2">
        <v>95.55</v>
      </c>
      <c r="D157" s="2">
        <v>90.320999999999998</v>
      </c>
      <c r="E157" s="2">
        <f t="shared" si="19"/>
        <v>72.192000000000007</v>
      </c>
      <c r="F157" s="2">
        <f t="shared" si="18"/>
        <v>60.338999999999999</v>
      </c>
      <c r="G157" s="2">
        <f t="shared" si="20"/>
        <v>93.458399999999997</v>
      </c>
      <c r="O157" s="3">
        <f t="shared" si="21"/>
        <v>12.0678</v>
      </c>
    </row>
    <row r="158" spans="1:15">
      <c r="A158" s="1">
        <v>40254</v>
      </c>
      <c r="B158" s="2">
        <v>81.96</v>
      </c>
      <c r="C158" s="2">
        <v>97.00739999999999</v>
      </c>
      <c r="D158" s="2">
        <v>91.299599999999998</v>
      </c>
      <c r="E158" s="2">
        <f t="shared" si="19"/>
        <v>63.82140000000004</v>
      </c>
      <c r="F158" s="2">
        <f t="shared" si="18"/>
        <v>51.527400000000057</v>
      </c>
      <c r="G158" s="2">
        <f t="shared" si="20"/>
        <v>94.724279999999993</v>
      </c>
      <c r="O158" s="3">
        <f t="shared" si="21"/>
        <v>10.305480000000012</v>
      </c>
    </row>
    <row r="159" spans="1:15">
      <c r="A159" s="1">
        <v>40255</v>
      </c>
      <c r="B159" s="2">
        <v>81.48</v>
      </c>
      <c r="C159" s="2">
        <v>96.637799999999999</v>
      </c>
      <c r="D159" s="2">
        <v>90.531000000000006</v>
      </c>
      <c r="E159" s="2">
        <f t="shared" si="19"/>
        <v>63.575400000000002</v>
      </c>
      <c r="F159" s="2">
        <f t="shared" si="18"/>
        <v>51.353399999999965</v>
      </c>
      <c r="G159" s="2">
        <f t="shared" si="20"/>
        <v>94.19507999999999</v>
      </c>
      <c r="O159" s="3">
        <f t="shared" si="21"/>
        <v>10.270679999999993</v>
      </c>
    </row>
    <row r="160" spans="1:15">
      <c r="A160" s="1">
        <v>40256</v>
      </c>
      <c r="B160" s="2">
        <v>79.88</v>
      </c>
      <c r="C160" s="2">
        <v>94.735199999999992</v>
      </c>
      <c r="D160" s="2">
        <v>88.787999999999997</v>
      </c>
      <c r="E160" s="2">
        <f t="shared" si="19"/>
        <v>62.381600000000049</v>
      </c>
      <c r="F160" s="2">
        <f t="shared" si="18"/>
        <v>50.399600000000021</v>
      </c>
      <c r="G160" s="2">
        <f t="shared" si="20"/>
        <v>92.356319999999997</v>
      </c>
      <c r="O160" s="3">
        <f t="shared" si="21"/>
        <v>10.079920000000005</v>
      </c>
    </row>
    <row r="161" spans="1:15">
      <c r="A161" s="1">
        <v>40259</v>
      </c>
      <c r="B161" s="2">
        <v>80.540000000000006</v>
      </c>
      <c r="C161" s="2">
        <v>94.760400000000004</v>
      </c>
      <c r="D161" s="2">
        <v>89.161799999999999</v>
      </c>
      <c r="E161" s="2">
        <f t="shared" si="19"/>
        <v>59.904799999999966</v>
      </c>
      <c r="F161" s="2">
        <f t="shared" si="18"/>
        <v>47.823799999999949</v>
      </c>
      <c r="G161" s="2">
        <f t="shared" si="20"/>
        <v>92.520960000000002</v>
      </c>
      <c r="O161" s="3">
        <f t="shared" si="21"/>
        <v>9.564759999999989</v>
      </c>
    </row>
    <row r="162" spans="1:15">
      <c r="A162" s="1">
        <v>40260</v>
      </c>
      <c r="B162" s="2">
        <v>80.7</v>
      </c>
      <c r="C162" s="2">
        <v>95.037599999999998</v>
      </c>
      <c r="D162" s="2">
        <v>90.186599999999999</v>
      </c>
      <c r="E162" s="2">
        <f t="shared" si="19"/>
        <v>61.98599999999999</v>
      </c>
      <c r="F162" s="2">
        <f t="shared" si="18"/>
        <v>49.880999999999972</v>
      </c>
      <c r="G162" s="2">
        <f t="shared" si="20"/>
        <v>93.097200000000001</v>
      </c>
      <c r="O162" s="3">
        <f t="shared" si="21"/>
        <v>9.9761999999999951</v>
      </c>
    </row>
    <row r="163" spans="1:15">
      <c r="A163" s="1">
        <v>40261</v>
      </c>
      <c r="B163" s="2">
        <v>79.62</v>
      </c>
      <c r="C163" s="2">
        <v>93.290400000000005</v>
      </c>
      <c r="D163" s="2">
        <v>88.935000000000002</v>
      </c>
      <c r="E163" s="2">
        <f t="shared" si="19"/>
        <v>59.641200000000026</v>
      </c>
      <c r="F163" s="2">
        <f t="shared" si="18"/>
        <v>47.698200000000043</v>
      </c>
      <c r="G163" s="2">
        <f t="shared" si="20"/>
        <v>91.548240000000007</v>
      </c>
      <c r="O163" s="3">
        <f t="shared" si="21"/>
        <v>9.5396400000000092</v>
      </c>
    </row>
    <row r="164" spans="1:15">
      <c r="A164" s="1">
        <v>40262</v>
      </c>
      <c r="B164" s="2">
        <v>79.61</v>
      </c>
      <c r="C164" s="2">
        <v>93.143400000000014</v>
      </c>
      <c r="D164" s="2">
        <v>88.914000000000001</v>
      </c>
      <c r="E164" s="2">
        <f t="shared" si="19"/>
        <v>59.208199999999977</v>
      </c>
      <c r="F164" s="2">
        <f t="shared" si="18"/>
        <v>47.266699999999958</v>
      </c>
      <c r="G164" s="2">
        <f t="shared" si="20"/>
        <v>91.451640000000012</v>
      </c>
      <c r="O164" s="3">
        <f t="shared" si="21"/>
        <v>9.4533399999999919</v>
      </c>
    </row>
    <row r="165" spans="1:15">
      <c r="A165" s="1">
        <v>40263</v>
      </c>
      <c r="B165" s="2">
        <v>79.290000000000006</v>
      </c>
      <c r="C165" s="2">
        <v>92.710800000000006</v>
      </c>
      <c r="D165" s="2">
        <v>89.199600000000004</v>
      </c>
      <c r="E165" s="2">
        <f t="shared" si="19"/>
        <v>60.08159999999998</v>
      </c>
      <c r="F165" s="2">
        <f t="shared" si="18"/>
        <v>48.188099999999963</v>
      </c>
      <c r="G165" s="2">
        <f t="shared" si="20"/>
        <v>91.306319999999999</v>
      </c>
      <c r="O165" s="3">
        <f t="shared" si="21"/>
        <v>9.637619999999993</v>
      </c>
    </row>
    <row r="166" spans="1:15">
      <c r="A166" s="1">
        <v>40266</v>
      </c>
      <c r="B166" s="2">
        <v>81.17</v>
      </c>
      <c r="C166" s="2">
        <v>94.974599999999995</v>
      </c>
      <c r="D166" s="2">
        <v>91.08120000000001</v>
      </c>
      <c r="E166" s="2">
        <f t="shared" si="19"/>
        <v>61.23619999999994</v>
      </c>
      <c r="F166" s="2">
        <f t="shared" si="18"/>
        <v>49.06069999999994</v>
      </c>
      <c r="G166" s="2">
        <f t="shared" si="20"/>
        <v>93.417239999999993</v>
      </c>
      <c r="O166" s="3">
        <f t="shared" si="21"/>
        <v>9.8121399999999888</v>
      </c>
    </row>
    <row r="167" spans="1:15">
      <c r="A167" s="1">
        <v>40267</v>
      </c>
      <c r="B167" s="2">
        <v>81.28</v>
      </c>
      <c r="C167" s="2">
        <v>95.537400000000005</v>
      </c>
      <c r="D167" s="2">
        <v>91.186199999999999</v>
      </c>
      <c r="E167" s="2">
        <f t="shared" si="19"/>
        <v>62.584600000000023</v>
      </c>
      <c r="F167" s="2">
        <f t="shared" si="18"/>
        <v>50.392600000000016</v>
      </c>
      <c r="G167" s="2">
        <f t="shared" si="20"/>
        <v>93.79692</v>
      </c>
      <c r="O167" s="3">
        <f t="shared" si="21"/>
        <v>10.078520000000003</v>
      </c>
    </row>
    <row r="168" spans="1:15">
      <c r="A168" s="1">
        <v>40268</v>
      </c>
      <c r="B168" s="2">
        <v>82.7</v>
      </c>
      <c r="C168" s="2">
        <v>97.02</v>
      </c>
      <c r="D168" s="2">
        <v>93.177000000000007</v>
      </c>
      <c r="E168" s="2">
        <f t="shared" si="19"/>
        <v>63.913999999999987</v>
      </c>
      <c r="F168" s="2">
        <f t="shared" si="18"/>
        <v>51.508999999999958</v>
      </c>
      <c r="G168" s="2">
        <f t="shared" si="20"/>
        <v>95.482799999999997</v>
      </c>
      <c r="O168" s="3">
        <f t="shared" si="21"/>
        <v>10.301799999999991</v>
      </c>
    </row>
    <row r="169" spans="1:15">
      <c r="A169" s="1">
        <v>40269</v>
      </c>
      <c r="B169" s="2">
        <v>84.01</v>
      </c>
      <c r="C169" s="2">
        <v>97.595399999999998</v>
      </c>
      <c r="D169" s="2">
        <v>94.835999999999999</v>
      </c>
      <c r="E169" s="2">
        <f t="shared" si="19"/>
        <v>62.408200000000022</v>
      </c>
      <c r="F169" s="2">
        <f t="shared" si="18"/>
        <v>49.806700000000035</v>
      </c>
      <c r="G169" s="2">
        <f t="shared" si="20"/>
        <v>96.49163999999999</v>
      </c>
      <c r="O169" s="3">
        <f t="shared" si="21"/>
        <v>9.961340000000007</v>
      </c>
    </row>
    <row r="170" spans="1:15">
      <c r="A170" s="1">
        <v>40273</v>
      </c>
      <c r="B170" s="2">
        <v>85.88</v>
      </c>
      <c r="C170" s="2">
        <v>98.708399999999997</v>
      </c>
      <c r="D170" s="2">
        <v>96.978000000000009</v>
      </c>
      <c r="E170" s="2">
        <f t="shared" si="19"/>
        <v>60.681200000000047</v>
      </c>
      <c r="F170" s="2">
        <f t="shared" si="18"/>
        <v>47.799200000000042</v>
      </c>
      <c r="G170" s="2">
        <f t="shared" si="20"/>
        <v>98.016239999999996</v>
      </c>
      <c r="O170" s="3">
        <f t="shared" si="21"/>
        <v>9.5598400000000083</v>
      </c>
    </row>
    <row r="171" spans="1:15">
      <c r="A171" s="1">
        <v>40274</v>
      </c>
      <c r="B171" s="2">
        <v>86.15</v>
      </c>
      <c r="C171" s="2">
        <v>98.628600000000006</v>
      </c>
      <c r="D171" s="2">
        <v>97.09559999999999</v>
      </c>
      <c r="E171" s="2">
        <f t="shared" si="19"/>
        <v>59.326999999999998</v>
      </c>
      <c r="F171" s="2">
        <f t="shared" si="18"/>
        <v>46.404499999999985</v>
      </c>
      <c r="G171" s="2">
        <f t="shared" si="20"/>
        <v>98.0154</v>
      </c>
      <c r="O171" s="3">
        <f t="shared" si="21"/>
        <v>9.2808999999999973</v>
      </c>
    </row>
    <row r="172" spans="1:15">
      <c r="A172" s="1">
        <v>40275</v>
      </c>
      <c r="B172" s="2">
        <v>85.59</v>
      </c>
      <c r="C172" s="2">
        <v>97.217400000000012</v>
      </c>
      <c r="D172" s="2">
        <v>95.386200000000002</v>
      </c>
      <c r="E172" s="2">
        <f t="shared" si="19"/>
        <v>54.474600000000009</v>
      </c>
      <c r="F172" s="2">
        <f t="shared" si="18"/>
        <v>41.636099999999999</v>
      </c>
      <c r="G172" s="2">
        <f t="shared" si="20"/>
        <v>96.484920000000002</v>
      </c>
      <c r="O172" s="3">
        <f t="shared" si="21"/>
        <v>8.3272200000000005</v>
      </c>
    </row>
    <row r="173" spans="1:15">
      <c r="A173" s="1">
        <v>40276</v>
      </c>
      <c r="B173" s="2">
        <v>84.81</v>
      </c>
      <c r="C173" s="2">
        <v>96.528600000000012</v>
      </c>
      <c r="D173" s="2">
        <v>94.688999999999993</v>
      </c>
      <c r="E173" s="2">
        <f t="shared" si="19"/>
        <v>54.913800000000037</v>
      </c>
      <c r="F173" s="2">
        <f t="shared" si="18"/>
        <v>42.192300000000046</v>
      </c>
      <c r="G173" s="2">
        <f t="shared" si="20"/>
        <v>95.792760000000001</v>
      </c>
      <c r="O173" s="3">
        <f t="shared" si="21"/>
        <v>8.4384600000000098</v>
      </c>
    </row>
    <row r="174" spans="1:15">
      <c r="A174" s="1">
        <v>40277</v>
      </c>
      <c r="B174" s="2">
        <v>84.83</v>
      </c>
      <c r="C174" s="2">
        <v>96.150599999999997</v>
      </c>
      <c r="D174" s="2">
        <v>94.583999999999989</v>
      </c>
      <c r="E174" s="2">
        <f t="shared" si="19"/>
        <v>53.469799999999964</v>
      </c>
      <c r="F174" s="2">
        <f t="shared" si="18"/>
        <v>40.745299999999929</v>
      </c>
      <c r="G174" s="2">
        <f t="shared" si="20"/>
        <v>95.523959999999988</v>
      </c>
      <c r="O174" s="3">
        <f t="shared" si="21"/>
        <v>8.1490599999999862</v>
      </c>
    </row>
    <row r="175" spans="1:15">
      <c r="A175" s="1">
        <v>40280</v>
      </c>
      <c r="B175" s="2">
        <v>84.77</v>
      </c>
      <c r="C175" s="2">
        <v>96.423600000000008</v>
      </c>
      <c r="D175" s="2">
        <v>94.331999999999994</v>
      </c>
      <c r="E175" s="2">
        <f t="shared" si="19"/>
        <v>54.08480000000003</v>
      </c>
      <c r="F175" s="2">
        <f t="shared" si="18"/>
        <v>41.36930000000001</v>
      </c>
      <c r="G175" s="2">
        <f t="shared" si="20"/>
        <v>95.586960000000005</v>
      </c>
      <c r="O175" s="3">
        <f t="shared" si="21"/>
        <v>8.2738600000000027</v>
      </c>
    </row>
    <row r="176" spans="1:15">
      <c r="A176" s="1">
        <v>40281</v>
      </c>
      <c r="B176" s="2">
        <v>84.72</v>
      </c>
      <c r="C176" s="2">
        <v>96.990600000000001</v>
      </c>
      <c r="D176" s="2">
        <v>94.436999999999998</v>
      </c>
      <c r="E176" s="2">
        <f t="shared" si="19"/>
        <v>56.245800000000031</v>
      </c>
      <c r="F176" s="2">
        <f t="shared" si="18"/>
        <v>43.537800000000004</v>
      </c>
      <c r="G176" s="2">
        <f t="shared" si="20"/>
        <v>95.969159999999988</v>
      </c>
      <c r="O176" s="3">
        <f t="shared" si="21"/>
        <v>8.7075600000000009</v>
      </c>
    </row>
    <row r="177" spans="1:15">
      <c r="A177" s="1">
        <v>40282</v>
      </c>
      <c r="B177" s="2">
        <v>86.15</v>
      </c>
      <c r="C177" s="2">
        <v>97.973399999999998</v>
      </c>
      <c r="D177" s="2">
        <v>95.613</v>
      </c>
      <c r="E177" s="2">
        <f t="shared" si="19"/>
        <v>54.396200000000022</v>
      </c>
      <c r="F177" s="2">
        <f t="shared" si="18"/>
        <v>41.473700000000008</v>
      </c>
      <c r="G177" s="2">
        <f t="shared" si="20"/>
        <v>97.029240000000001</v>
      </c>
      <c r="O177" s="3">
        <f t="shared" si="21"/>
        <v>8.2947400000000009</v>
      </c>
    </row>
    <row r="178" spans="1:15">
      <c r="A178" s="1">
        <v>40283</v>
      </c>
      <c r="B178" s="2">
        <v>87.17</v>
      </c>
      <c r="C178" s="2">
        <v>97.700400000000002</v>
      </c>
      <c r="D178" s="2">
        <v>96.138000000000005</v>
      </c>
      <c r="E178" s="2">
        <f t="shared" si="19"/>
        <v>49.527199999999993</v>
      </c>
      <c r="F178" s="2">
        <f t="shared" si="18"/>
        <v>36.45169999999996</v>
      </c>
      <c r="G178" s="2">
        <f t="shared" si="20"/>
        <v>97.07544</v>
      </c>
      <c r="O178" s="3">
        <f t="shared" si="21"/>
        <v>7.2903399999999916</v>
      </c>
    </row>
    <row r="179" spans="1:15">
      <c r="A179" s="1">
        <v>40284</v>
      </c>
      <c r="B179" s="2">
        <v>85.99</v>
      </c>
      <c r="C179" s="2">
        <v>95.633999999999986</v>
      </c>
      <c r="D179" s="2">
        <v>94.688999999999993</v>
      </c>
      <c r="E179" s="2">
        <f t="shared" si="19"/>
        <v>46.329999999999927</v>
      </c>
      <c r="F179" s="2">
        <f t="shared" si="18"/>
        <v>33.431499999999915</v>
      </c>
      <c r="G179" s="2">
        <f t="shared" si="20"/>
        <v>95.255999999999986</v>
      </c>
      <c r="O179" s="3">
        <f t="shared" si="21"/>
        <v>6.6862999999999833</v>
      </c>
    </row>
    <row r="180" spans="1:15">
      <c r="A180" s="1">
        <v>40287</v>
      </c>
      <c r="B180" s="2">
        <v>84.23</v>
      </c>
      <c r="C180" s="2">
        <v>94.684799999999996</v>
      </c>
      <c r="D180" s="2">
        <v>92.652000000000001</v>
      </c>
      <c r="E180" s="2">
        <f t="shared" si="19"/>
        <v>48.208399999999926</v>
      </c>
      <c r="F180" s="2">
        <f t="shared" si="18"/>
        <v>35.573899999999924</v>
      </c>
      <c r="G180" s="2">
        <f t="shared" si="20"/>
        <v>93.871679999999998</v>
      </c>
      <c r="O180" s="3">
        <f t="shared" si="21"/>
        <v>7.1147799999999846</v>
      </c>
    </row>
    <row r="181" spans="1:15">
      <c r="A181" s="1">
        <v>40288</v>
      </c>
      <c r="B181" s="2">
        <v>84.8</v>
      </c>
      <c r="C181" s="2">
        <v>95.797799999999995</v>
      </c>
      <c r="D181" s="2">
        <v>93.765000000000001</v>
      </c>
      <c r="E181" s="2">
        <f t="shared" si="19"/>
        <v>50.923400000000015</v>
      </c>
      <c r="F181" s="2">
        <f t="shared" si="18"/>
        <v>38.203399999999988</v>
      </c>
      <c r="G181" s="2">
        <f t="shared" si="20"/>
        <v>94.984679999999997</v>
      </c>
      <c r="O181" s="3">
        <f t="shared" si="21"/>
        <v>7.6406799999999979</v>
      </c>
    </row>
    <row r="182" spans="1:15">
      <c r="A182" s="1">
        <v>40289</v>
      </c>
      <c r="B182" s="2">
        <v>87.25</v>
      </c>
      <c r="C182" s="2">
        <v>95.873400000000004</v>
      </c>
      <c r="D182" s="2">
        <v>97.557599999999994</v>
      </c>
      <c r="E182" s="2">
        <f t="shared" si="19"/>
        <v>46.485400000000027</v>
      </c>
      <c r="F182" s="2">
        <f t="shared" si="18"/>
        <v>33.397899999999993</v>
      </c>
      <c r="G182" s="2">
        <f t="shared" si="20"/>
        <v>96.547079999999994</v>
      </c>
      <c r="O182" s="3">
        <f t="shared" si="21"/>
        <v>6.6795799999999987</v>
      </c>
    </row>
    <row r="183" spans="1:15">
      <c r="A183" s="1">
        <v>40290</v>
      </c>
      <c r="B183" s="2">
        <v>86.83</v>
      </c>
      <c r="C183" s="2">
        <v>96.608400000000017</v>
      </c>
      <c r="D183" s="2">
        <v>97.196399999999997</v>
      </c>
      <c r="E183" s="2">
        <f t="shared" si="19"/>
        <v>50.068000000000097</v>
      </c>
      <c r="F183" s="2">
        <f t="shared" si="18"/>
        <v>37.043500000000108</v>
      </c>
      <c r="G183" s="2">
        <f t="shared" si="20"/>
        <v>96.843600000000009</v>
      </c>
      <c r="O183" s="3">
        <f t="shared" si="21"/>
        <v>7.4087000000000218</v>
      </c>
    </row>
    <row r="184" spans="1:15">
      <c r="A184" s="1">
        <v>40291</v>
      </c>
      <c r="B184" s="2">
        <v>85.78</v>
      </c>
      <c r="C184" s="2">
        <v>98.830200000000005</v>
      </c>
      <c r="D184" s="2">
        <v>96.717600000000004</v>
      </c>
      <c r="E184" s="2">
        <f t="shared" si="19"/>
        <v>61.025800000000061</v>
      </c>
      <c r="F184" s="2">
        <f t="shared" si="18"/>
        <v>48.158800000000042</v>
      </c>
      <c r="G184" s="2">
        <f t="shared" si="20"/>
        <v>97.985160000000008</v>
      </c>
      <c r="O184" s="3">
        <f t="shared" si="21"/>
        <v>9.6317600000000088</v>
      </c>
    </row>
    <row r="185" spans="1:15">
      <c r="A185" s="1">
        <v>40294</v>
      </c>
      <c r="B185" s="2">
        <v>86.16</v>
      </c>
      <c r="C185" s="2">
        <v>98.317800000000005</v>
      </c>
      <c r="D185" s="2">
        <v>96.536999999999992</v>
      </c>
      <c r="E185" s="2">
        <f t="shared" si="19"/>
        <v>57.227399999999989</v>
      </c>
      <c r="F185" s="2">
        <f t="shared" si="18"/>
        <v>44.303399999999954</v>
      </c>
      <c r="G185" s="2">
        <f t="shared" si="20"/>
        <v>97.60548</v>
      </c>
      <c r="O185" s="3">
        <f t="shared" si="21"/>
        <v>8.8606799999999915</v>
      </c>
    </row>
    <row r="186" spans="1:15">
      <c r="A186" s="1">
        <v>40295</v>
      </c>
      <c r="B186" s="2">
        <v>86.9</v>
      </c>
      <c r="C186" s="2">
        <v>97.7256</v>
      </c>
      <c r="D186" s="2">
        <v>97.566000000000003</v>
      </c>
      <c r="E186" s="2">
        <f t="shared" si="19"/>
        <v>53.808800000000019</v>
      </c>
      <c r="F186" s="2">
        <f t="shared" si="18"/>
        <v>40.773799999999994</v>
      </c>
      <c r="G186" s="2">
        <f t="shared" si="20"/>
        <v>97.661760000000001</v>
      </c>
      <c r="O186" s="3">
        <f t="shared" si="21"/>
        <v>8.1547599999999996</v>
      </c>
    </row>
    <row r="187" spans="1:15">
      <c r="A187" s="1">
        <v>40296</v>
      </c>
      <c r="B187" s="2">
        <v>87.44</v>
      </c>
      <c r="C187" s="2">
        <v>97.973399999999998</v>
      </c>
      <c r="D187" s="2">
        <v>99.405600000000007</v>
      </c>
      <c r="E187" s="2">
        <f t="shared" si="19"/>
        <v>55.531400000000019</v>
      </c>
      <c r="F187" s="2">
        <f t="shared" si="18"/>
        <v>42.415400000000034</v>
      </c>
      <c r="G187" s="2">
        <f t="shared" si="20"/>
        <v>98.546279999999996</v>
      </c>
      <c r="O187" s="3">
        <f t="shared" si="21"/>
        <v>8.4830800000000064</v>
      </c>
    </row>
    <row r="188" spans="1:15">
      <c r="A188" s="1">
        <v>40297</v>
      </c>
      <c r="B188" s="2">
        <v>88.94</v>
      </c>
      <c r="C188" s="2">
        <v>98.935199999999995</v>
      </c>
      <c r="D188" s="2">
        <v>100.72860000000001</v>
      </c>
      <c r="E188" s="2">
        <f t="shared" si="19"/>
        <v>53.562799999999982</v>
      </c>
      <c r="F188" s="2">
        <f t="shared" si="18"/>
        <v>40.221799999999973</v>
      </c>
      <c r="G188" s="2">
        <f t="shared" si="20"/>
        <v>99.652559999999994</v>
      </c>
      <c r="O188" s="3">
        <f t="shared" si="21"/>
        <v>8.044359999999994</v>
      </c>
    </row>
    <row r="189" spans="1:15">
      <c r="A189" s="1">
        <v>40298</v>
      </c>
      <c r="B189" s="2">
        <v>85.67</v>
      </c>
      <c r="C189" s="2">
        <v>100.6446</v>
      </c>
      <c r="D189" s="2">
        <v>97.02</v>
      </c>
      <c r="E189" s="2">
        <f t="shared" si="19"/>
        <v>67.62379999999996</v>
      </c>
      <c r="F189" s="2">
        <f t="shared" si="18"/>
        <v>54.773299999999949</v>
      </c>
      <c r="G189" s="2">
        <f t="shared" si="20"/>
        <v>99.194760000000002</v>
      </c>
      <c r="O189" s="3">
        <f t="shared" si="21"/>
        <v>10.95465999999999</v>
      </c>
    </row>
    <row r="190" spans="1:15">
      <c r="A190" s="1">
        <v>40301</v>
      </c>
      <c r="B190" s="2">
        <v>82.61</v>
      </c>
      <c r="C190" s="2">
        <v>102.27419999999999</v>
      </c>
      <c r="D190" s="2">
        <v>93.86999999999999</v>
      </c>
      <c r="E190" s="2">
        <f t="shared" si="19"/>
        <v>81.512599999999964</v>
      </c>
      <c r="F190" s="2">
        <f t="shared" si="18"/>
        <v>69.121099999999956</v>
      </c>
      <c r="G190" s="2">
        <f t="shared" si="20"/>
        <v>98.912519999999986</v>
      </c>
      <c r="O190" s="3">
        <f t="shared" si="21"/>
        <v>13.824219999999992</v>
      </c>
    </row>
    <row r="191" spans="1:15">
      <c r="A191" s="1">
        <v>40302</v>
      </c>
      <c r="B191" s="2">
        <v>79.83</v>
      </c>
      <c r="C191" s="2">
        <v>97.532399999999996</v>
      </c>
      <c r="D191" s="2">
        <v>90.833399999999997</v>
      </c>
      <c r="E191" s="2">
        <f t="shared" si="19"/>
        <v>75.114000000000033</v>
      </c>
      <c r="F191" s="2">
        <f t="shared" si="18"/>
        <v>63.139499999999998</v>
      </c>
      <c r="G191" s="2">
        <f t="shared" si="20"/>
        <v>94.852800000000002</v>
      </c>
      <c r="O191" s="3">
        <f t="shared" si="21"/>
        <v>12.6279</v>
      </c>
    </row>
    <row r="192" spans="1:15">
      <c r="A192" s="1">
        <v>40303</v>
      </c>
      <c r="B192" s="2">
        <v>78.27</v>
      </c>
      <c r="C192" s="2">
        <v>93.256799999999984</v>
      </c>
      <c r="D192" s="2">
        <v>89.346599999999995</v>
      </c>
      <c r="E192" s="2">
        <f t="shared" si="19"/>
        <v>67.113599999999963</v>
      </c>
      <c r="F192" s="2">
        <f t="shared" si="18"/>
        <v>55.373099999999965</v>
      </c>
      <c r="G192" s="2">
        <f t="shared" si="20"/>
        <v>91.69271999999998</v>
      </c>
      <c r="O192" s="3">
        <f t="shared" si="21"/>
        <v>11.074619999999992</v>
      </c>
    </row>
    <row r="193" spans="1:15">
      <c r="A193" s="1">
        <v>40304</v>
      </c>
      <c r="B193" s="2">
        <v>80.12</v>
      </c>
      <c r="C193" s="2">
        <v>90.564599999999999</v>
      </c>
      <c r="D193" s="2">
        <v>91.198799999999991</v>
      </c>
      <c r="E193" s="2">
        <f t="shared" si="19"/>
        <v>53.491399999999999</v>
      </c>
      <c r="F193" s="2">
        <f t="shared" si="18"/>
        <v>41.47339999999997</v>
      </c>
      <c r="G193" s="2">
        <f t="shared" si="20"/>
        <v>90.818280000000001</v>
      </c>
      <c r="O193" s="3">
        <f t="shared" si="21"/>
        <v>8.2946799999999943</v>
      </c>
    </row>
    <row r="194" spans="1:15">
      <c r="A194" s="1">
        <v>40305</v>
      </c>
      <c r="B194" s="2">
        <v>80.489999999999995</v>
      </c>
      <c r="C194" s="2">
        <v>89.254199999999997</v>
      </c>
      <c r="D194" s="2">
        <v>91.971599999999995</v>
      </c>
      <c r="E194" s="2">
        <f t="shared" si="19"/>
        <v>49.255800000000022</v>
      </c>
      <c r="F194" s="2">
        <f t="shared" si="18"/>
        <v>37.182299999999998</v>
      </c>
      <c r="G194" s="2">
        <f t="shared" si="20"/>
        <v>90.341160000000002</v>
      </c>
      <c r="O194" s="3">
        <f t="shared" si="21"/>
        <v>7.4364599999999994</v>
      </c>
    </row>
    <row r="195" spans="1:15">
      <c r="A195" s="1">
        <v>40308</v>
      </c>
      <c r="B195" s="2">
        <v>81.2</v>
      </c>
      <c r="C195" s="2">
        <v>91.249200000000002</v>
      </c>
      <c r="D195" s="2">
        <v>92.635199999999998</v>
      </c>
      <c r="E195" s="2">
        <f t="shared" si="19"/>
        <v>53.018000000000029</v>
      </c>
      <c r="F195" s="2">
        <f t="shared" ref="F195:F258" si="22">3*C195+2*D195-5*B195*(1+$D$1)</f>
        <v>40.838000000000022</v>
      </c>
      <c r="G195" s="2">
        <f t="shared" si="20"/>
        <v>91.803599999999989</v>
      </c>
      <c r="O195" s="3">
        <f t="shared" si="21"/>
        <v>8.1676000000000037</v>
      </c>
    </row>
    <row r="196" spans="1:15">
      <c r="A196" s="1">
        <v>40309</v>
      </c>
      <c r="B196" s="2">
        <v>80.11</v>
      </c>
      <c r="C196" s="2">
        <v>92.198400000000007</v>
      </c>
      <c r="D196" s="2">
        <v>91.400400000000005</v>
      </c>
      <c r="E196" s="2">
        <f t="shared" ref="E196:E259" si="23">3*C196+2*D196-5*B196</f>
        <v>58.84600000000006</v>
      </c>
      <c r="F196" s="2">
        <f t="shared" si="22"/>
        <v>46.829500000000053</v>
      </c>
      <c r="G196" s="2">
        <f t="shared" ref="G196:G259" si="24">0.6*C196+0.4*D196</f>
        <v>91.879199999999997</v>
      </c>
      <c r="O196" s="3">
        <f t="shared" ref="O196:O259" si="25">F196/5</f>
        <v>9.3659000000000106</v>
      </c>
    </row>
    <row r="197" spans="1:15">
      <c r="A197" s="1">
        <v>40310</v>
      </c>
      <c r="B197" s="2">
        <v>77.180000000000007</v>
      </c>
      <c r="C197" s="2">
        <v>92.836799999999997</v>
      </c>
      <c r="D197" s="2">
        <v>88.208399999999997</v>
      </c>
      <c r="E197" s="2">
        <f t="shared" si="23"/>
        <v>69.027199999999937</v>
      </c>
      <c r="F197" s="2">
        <f t="shared" si="22"/>
        <v>57.450199999999938</v>
      </c>
      <c r="G197" s="2">
        <f t="shared" si="24"/>
        <v>90.985439999999997</v>
      </c>
      <c r="O197" s="3">
        <f t="shared" si="25"/>
        <v>11.490039999999988</v>
      </c>
    </row>
    <row r="198" spans="1:15">
      <c r="A198" s="1">
        <v>40311</v>
      </c>
      <c r="B198" s="2">
        <v>75.099999999999994</v>
      </c>
      <c r="C198" s="2">
        <v>92.194199999999995</v>
      </c>
      <c r="D198" s="2">
        <v>85.070999999999998</v>
      </c>
      <c r="E198" s="2">
        <f t="shared" si="23"/>
        <v>71.224599999999953</v>
      </c>
      <c r="F198" s="2">
        <f t="shared" si="22"/>
        <v>59.959599999999966</v>
      </c>
      <c r="G198" s="2">
        <f t="shared" si="24"/>
        <v>89.344920000000002</v>
      </c>
      <c r="O198" s="3">
        <f t="shared" si="25"/>
        <v>11.991919999999993</v>
      </c>
    </row>
    <row r="199" spans="1:15">
      <c r="A199" s="1">
        <v>40312</v>
      </c>
      <c r="B199" s="2">
        <v>74.430000000000007</v>
      </c>
      <c r="C199" s="2">
        <v>89.493600000000015</v>
      </c>
      <c r="D199" s="2">
        <v>84.146999999999991</v>
      </c>
      <c r="E199" s="2">
        <f t="shared" si="23"/>
        <v>64.624799999999993</v>
      </c>
      <c r="F199" s="2">
        <f t="shared" si="22"/>
        <v>53.460299999999961</v>
      </c>
      <c r="G199" s="2">
        <f t="shared" si="24"/>
        <v>87.354960000000005</v>
      </c>
      <c r="O199" s="3">
        <f t="shared" si="25"/>
        <v>10.692059999999993</v>
      </c>
    </row>
    <row r="200" spans="1:15">
      <c r="A200" s="1">
        <v>40315</v>
      </c>
      <c r="B200" s="2">
        <v>73.69</v>
      </c>
      <c r="C200" s="2">
        <v>85.810199999999995</v>
      </c>
      <c r="D200" s="2">
        <v>83.664000000000001</v>
      </c>
      <c r="E200" s="2">
        <f t="shared" si="23"/>
        <v>56.308600000000013</v>
      </c>
      <c r="F200" s="2">
        <f t="shared" si="22"/>
        <v>45.255100000000027</v>
      </c>
      <c r="G200" s="2">
        <f t="shared" si="24"/>
        <v>84.951719999999995</v>
      </c>
      <c r="O200" s="3">
        <f t="shared" si="25"/>
        <v>9.0510200000000047</v>
      </c>
    </row>
    <row r="201" spans="1:15">
      <c r="A201" s="1">
        <v>40316</v>
      </c>
      <c r="B201" s="2">
        <v>71.84</v>
      </c>
      <c r="C201" s="2">
        <v>85.810199999999995</v>
      </c>
      <c r="D201" s="2">
        <v>81.845399999999998</v>
      </c>
      <c r="E201" s="2">
        <f t="shared" si="23"/>
        <v>61.921399999999949</v>
      </c>
      <c r="F201" s="2">
        <f t="shared" si="22"/>
        <v>51.145399999999938</v>
      </c>
      <c r="G201" s="2">
        <f t="shared" si="24"/>
        <v>84.224279999999993</v>
      </c>
      <c r="O201" s="3">
        <f t="shared" si="25"/>
        <v>10.229079999999987</v>
      </c>
    </row>
    <row r="202" spans="1:15">
      <c r="A202" s="1">
        <v>40317</v>
      </c>
      <c r="B202" s="2">
        <v>71.680000000000007</v>
      </c>
      <c r="C202" s="2">
        <v>84.638400000000004</v>
      </c>
      <c r="D202" s="2">
        <v>82.231799999999993</v>
      </c>
      <c r="E202" s="2">
        <f t="shared" si="23"/>
        <v>59.978799999999978</v>
      </c>
      <c r="F202" s="2">
        <f t="shared" si="22"/>
        <v>49.226799999999969</v>
      </c>
      <c r="G202" s="2">
        <f t="shared" si="24"/>
        <v>83.675759999999997</v>
      </c>
      <c r="O202" s="3">
        <f t="shared" si="25"/>
        <v>9.8453599999999941</v>
      </c>
    </row>
    <row r="203" spans="1:15">
      <c r="A203" s="1">
        <v>40318</v>
      </c>
      <c r="B203" s="2">
        <v>71.17</v>
      </c>
      <c r="C203" s="2">
        <v>82.509</v>
      </c>
      <c r="D203" s="2">
        <v>82.429199999999994</v>
      </c>
      <c r="E203" s="2">
        <f t="shared" si="23"/>
        <v>56.535399999999981</v>
      </c>
      <c r="F203" s="2">
        <f t="shared" si="22"/>
        <v>45.859899999999982</v>
      </c>
      <c r="G203" s="2">
        <f t="shared" si="24"/>
        <v>82.477080000000001</v>
      </c>
      <c r="O203" s="3">
        <f t="shared" si="25"/>
        <v>9.171979999999996</v>
      </c>
    </row>
    <row r="204" spans="1:15">
      <c r="A204" s="1">
        <v>40319</v>
      </c>
      <c r="B204" s="2">
        <v>69.55</v>
      </c>
      <c r="C204" s="2">
        <v>82.370400000000004</v>
      </c>
      <c r="D204" s="2">
        <v>81.076799999999992</v>
      </c>
      <c r="E204" s="2">
        <f t="shared" si="23"/>
        <v>61.51479999999998</v>
      </c>
      <c r="F204" s="2">
        <f t="shared" si="22"/>
        <v>51.082299999999975</v>
      </c>
      <c r="G204" s="2">
        <f t="shared" si="24"/>
        <v>81.852959999999996</v>
      </c>
      <c r="O204" s="3">
        <f t="shared" si="25"/>
        <v>10.216459999999994</v>
      </c>
    </row>
    <row r="205" spans="1:15">
      <c r="A205" s="1">
        <v>40322</v>
      </c>
      <c r="B205" s="2">
        <v>71.739999999999995</v>
      </c>
      <c r="C205" s="2">
        <v>82.773600000000002</v>
      </c>
      <c r="D205" s="2">
        <v>83.214600000000004</v>
      </c>
      <c r="E205" s="2">
        <f t="shared" si="23"/>
        <v>56.050000000000011</v>
      </c>
      <c r="F205" s="2">
        <f t="shared" si="22"/>
        <v>45.288999999999987</v>
      </c>
      <c r="G205" s="2">
        <f t="shared" si="24"/>
        <v>82.95</v>
      </c>
      <c r="O205" s="3">
        <f t="shared" si="25"/>
        <v>9.0577999999999967</v>
      </c>
    </row>
    <row r="206" spans="1:15">
      <c r="A206" s="1">
        <v>40323</v>
      </c>
      <c r="B206" s="2">
        <v>74.66</v>
      </c>
      <c r="C206" s="2">
        <v>81.093600000000009</v>
      </c>
      <c r="D206" s="2">
        <v>86.4024</v>
      </c>
      <c r="E206" s="2">
        <f t="shared" si="23"/>
        <v>42.785600000000045</v>
      </c>
      <c r="F206" s="2">
        <f t="shared" si="22"/>
        <v>31.586600000000033</v>
      </c>
      <c r="G206" s="2">
        <f t="shared" si="24"/>
        <v>83.217120000000008</v>
      </c>
      <c r="O206" s="3">
        <f t="shared" si="25"/>
        <v>6.3173200000000067</v>
      </c>
    </row>
    <row r="207" spans="1:15">
      <c r="A207" s="1">
        <v>40324</v>
      </c>
      <c r="B207" s="2">
        <v>74.02</v>
      </c>
      <c r="C207" s="2">
        <v>82.756799999999998</v>
      </c>
      <c r="D207" s="2">
        <v>86.259599999999992</v>
      </c>
      <c r="E207" s="2">
        <f t="shared" si="23"/>
        <v>50.689599999999984</v>
      </c>
      <c r="F207" s="2">
        <f t="shared" si="22"/>
        <v>39.586599999999976</v>
      </c>
      <c r="G207" s="2">
        <f t="shared" si="24"/>
        <v>84.15791999999999</v>
      </c>
      <c r="O207" s="3">
        <f t="shared" si="25"/>
        <v>7.9173199999999948</v>
      </c>
    </row>
    <row r="208" spans="1:15">
      <c r="A208" s="1">
        <v>40325</v>
      </c>
      <c r="B208" s="2">
        <v>72.709999999999994</v>
      </c>
      <c r="C208" s="2">
        <v>85.633799999999994</v>
      </c>
      <c r="D208" s="2">
        <v>84.8904</v>
      </c>
      <c r="E208" s="2">
        <f t="shared" si="23"/>
        <v>63.132200000000012</v>
      </c>
      <c r="F208" s="2">
        <f t="shared" si="22"/>
        <v>52.225700000000018</v>
      </c>
      <c r="G208" s="2">
        <f t="shared" si="24"/>
        <v>85.336439999999996</v>
      </c>
      <c r="O208" s="3">
        <f t="shared" si="25"/>
        <v>10.445140000000004</v>
      </c>
    </row>
    <row r="209" spans="1:15">
      <c r="A209" s="1">
        <v>40326</v>
      </c>
      <c r="B209" s="2">
        <v>73.75</v>
      </c>
      <c r="C209" s="2">
        <v>84.831600000000009</v>
      </c>
      <c r="D209" s="2">
        <v>86.213400000000007</v>
      </c>
      <c r="E209" s="2">
        <f t="shared" si="23"/>
        <v>58.171600000000012</v>
      </c>
      <c r="F209" s="2">
        <f t="shared" si="22"/>
        <v>47.109100000000012</v>
      </c>
      <c r="G209" s="2">
        <f t="shared" si="24"/>
        <v>85.384320000000002</v>
      </c>
      <c r="O209" s="3">
        <f t="shared" si="25"/>
        <v>9.4218200000000021</v>
      </c>
    </row>
    <row r="210" spans="1:15">
      <c r="A210" s="1">
        <v>40330</v>
      </c>
      <c r="B210" s="2">
        <v>75.41</v>
      </c>
      <c r="C210" s="2">
        <v>83.265000000000001</v>
      </c>
      <c r="D210" s="2">
        <v>87.591000000000008</v>
      </c>
      <c r="E210" s="2">
        <f t="shared" si="23"/>
        <v>47.927000000000078</v>
      </c>
      <c r="F210" s="2">
        <f t="shared" si="22"/>
        <v>36.615500000000054</v>
      </c>
      <c r="G210" s="2">
        <f t="shared" si="24"/>
        <v>84.995400000000004</v>
      </c>
      <c r="O210" s="3">
        <f t="shared" si="25"/>
        <v>7.3231000000000108</v>
      </c>
    </row>
    <row r="211" spans="1:15">
      <c r="A211" s="1">
        <v>40331</v>
      </c>
      <c r="B211" s="2">
        <v>72.09</v>
      </c>
      <c r="C211" s="2">
        <v>85.096199999999996</v>
      </c>
      <c r="D211" s="2">
        <v>84.168000000000006</v>
      </c>
      <c r="E211" s="2">
        <f t="shared" si="23"/>
        <v>63.174599999999941</v>
      </c>
      <c r="F211" s="2">
        <f t="shared" si="22"/>
        <v>52.361099999999908</v>
      </c>
      <c r="G211" s="2">
        <f t="shared" si="24"/>
        <v>84.724919999999997</v>
      </c>
      <c r="O211" s="3">
        <f t="shared" si="25"/>
        <v>10.472219999999982</v>
      </c>
    </row>
    <row r="212" spans="1:15">
      <c r="A212" s="1">
        <v>40332</v>
      </c>
      <c r="B212" s="2">
        <v>72.12</v>
      </c>
      <c r="C212" s="2">
        <v>87.410399999999996</v>
      </c>
      <c r="D212" s="2">
        <v>84.550200000000004</v>
      </c>
      <c r="E212" s="2">
        <f t="shared" si="23"/>
        <v>70.731599999999958</v>
      </c>
      <c r="F212" s="2">
        <f t="shared" si="22"/>
        <v>59.913599999999974</v>
      </c>
      <c r="G212" s="2">
        <f t="shared" si="24"/>
        <v>86.266320000000007</v>
      </c>
      <c r="O212" s="3">
        <f t="shared" si="25"/>
        <v>11.982719999999995</v>
      </c>
    </row>
    <row r="213" spans="1:15">
      <c r="A213" s="1">
        <v>40333</v>
      </c>
      <c r="B213" s="2">
        <v>72.3</v>
      </c>
      <c r="C213" s="2">
        <v>83.802599999999998</v>
      </c>
      <c r="D213" s="2">
        <v>84.407399999999996</v>
      </c>
      <c r="E213" s="2">
        <f t="shared" si="23"/>
        <v>58.7226</v>
      </c>
      <c r="F213" s="2">
        <f t="shared" si="22"/>
        <v>47.877599999999973</v>
      </c>
      <c r="G213" s="2">
        <f t="shared" si="24"/>
        <v>84.044520000000006</v>
      </c>
      <c r="O213" s="3">
        <f t="shared" si="25"/>
        <v>9.5755199999999938</v>
      </c>
    </row>
    <row r="214" spans="1:15">
      <c r="A214" s="1">
        <v>40336</v>
      </c>
      <c r="B214" s="2">
        <v>74.27</v>
      </c>
      <c r="C214" s="2">
        <v>83.785800000000009</v>
      </c>
      <c r="D214" s="2">
        <v>86.175600000000003</v>
      </c>
      <c r="E214" s="2">
        <f t="shared" si="23"/>
        <v>52.358600000000081</v>
      </c>
      <c r="F214" s="2">
        <f t="shared" si="22"/>
        <v>41.218100000000049</v>
      </c>
      <c r="G214" s="2">
        <f t="shared" si="24"/>
        <v>84.741720000000015</v>
      </c>
      <c r="O214" s="3">
        <f t="shared" si="25"/>
        <v>8.2436200000000106</v>
      </c>
    </row>
    <row r="215" spans="1:15">
      <c r="A215" s="1">
        <v>40337</v>
      </c>
      <c r="B215" s="2">
        <v>75.290000000000006</v>
      </c>
      <c r="C215" s="2">
        <v>83.542199999999994</v>
      </c>
      <c r="D215" s="2">
        <v>86.633399999999995</v>
      </c>
      <c r="E215" s="2">
        <f t="shared" si="23"/>
        <v>47.44339999999994</v>
      </c>
      <c r="F215" s="2">
        <f t="shared" si="22"/>
        <v>36.149899999999946</v>
      </c>
      <c r="G215" s="2">
        <f t="shared" si="24"/>
        <v>84.778679999999994</v>
      </c>
      <c r="O215" s="3">
        <f t="shared" si="25"/>
        <v>7.2299799999999887</v>
      </c>
    </row>
    <row r="216" spans="1:15">
      <c r="A216" s="1">
        <v>40338</v>
      </c>
      <c r="B216" s="2">
        <v>74.349999999999994</v>
      </c>
      <c r="C216" s="2">
        <v>85.667399999999986</v>
      </c>
      <c r="D216" s="2">
        <v>85.503600000000006</v>
      </c>
      <c r="E216" s="2">
        <f t="shared" si="23"/>
        <v>56.259399999999971</v>
      </c>
      <c r="F216" s="2">
        <f t="shared" si="22"/>
        <v>45.106899999999939</v>
      </c>
      <c r="G216" s="2">
        <f t="shared" si="24"/>
        <v>85.601879999999994</v>
      </c>
      <c r="O216" s="3">
        <f t="shared" si="25"/>
        <v>9.0213799999999882</v>
      </c>
    </row>
    <row r="217" spans="1:15">
      <c r="A217" s="1">
        <v>40339</v>
      </c>
      <c r="B217" s="2">
        <v>75.2</v>
      </c>
      <c r="C217" s="2">
        <v>86.960999999999999</v>
      </c>
      <c r="D217" s="2">
        <v>86.301599999999993</v>
      </c>
      <c r="E217" s="2">
        <f t="shared" si="23"/>
        <v>57.48619999999994</v>
      </c>
      <c r="F217" s="2">
        <f t="shared" si="22"/>
        <v>46.20619999999991</v>
      </c>
      <c r="G217" s="2">
        <f t="shared" si="24"/>
        <v>86.697239999999994</v>
      </c>
      <c r="O217" s="3">
        <f t="shared" si="25"/>
        <v>9.2412399999999817</v>
      </c>
    </row>
    <row r="218" spans="1:15">
      <c r="A218" s="1">
        <v>40340</v>
      </c>
      <c r="B218" s="2">
        <v>76.2</v>
      </c>
      <c r="C218" s="2">
        <v>86.087400000000002</v>
      </c>
      <c r="D218" s="2">
        <v>88.275599999999997</v>
      </c>
      <c r="E218" s="2">
        <f t="shared" si="23"/>
        <v>53.813400000000001</v>
      </c>
      <c r="F218" s="2">
        <f t="shared" si="22"/>
        <v>42.383399999999995</v>
      </c>
      <c r="G218" s="2">
        <f t="shared" si="24"/>
        <v>86.962680000000006</v>
      </c>
      <c r="O218" s="3">
        <f t="shared" si="25"/>
        <v>8.4766799999999982</v>
      </c>
    </row>
    <row r="219" spans="1:15">
      <c r="A219" s="1">
        <v>40343</v>
      </c>
      <c r="B219" s="2">
        <v>78.14</v>
      </c>
      <c r="C219" s="2">
        <v>87.208799999999997</v>
      </c>
      <c r="D219" s="2">
        <v>89.955600000000004</v>
      </c>
      <c r="E219" s="2">
        <f t="shared" si="23"/>
        <v>50.837600000000009</v>
      </c>
      <c r="F219" s="2">
        <f t="shared" si="22"/>
        <v>39.116600000000005</v>
      </c>
      <c r="G219" s="2">
        <f t="shared" si="24"/>
        <v>88.307520000000011</v>
      </c>
      <c r="O219" s="3">
        <f t="shared" si="25"/>
        <v>7.8233200000000007</v>
      </c>
    </row>
    <row r="220" spans="1:15">
      <c r="A220" s="1">
        <v>40344</v>
      </c>
      <c r="B220" s="2">
        <v>78.680000000000007</v>
      </c>
      <c r="C220" s="2">
        <v>89.103000000000009</v>
      </c>
      <c r="D220" s="2">
        <v>91.438200000000009</v>
      </c>
      <c r="E220" s="2">
        <f t="shared" si="23"/>
        <v>56.785400000000038</v>
      </c>
      <c r="F220" s="2">
        <f t="shared" si="22"/>
        <v>44.983400000000017</v>
      </c>
      <c r="G220" s="2">
        <f t="shared" si="24"/>
        <v>90.037080000000003</v>
      </c>
      <c r="O220" s="3">
        <f t="shared" si="25"/>
        <v>8.9966800000000031</v>
      </c>
    </row>
    <row r="221" spans="1:15">
      <c r="A221" s="1">
        <v>40345</v>
      </c>
      <c r="B221" s="2">
        <v>78.22</v>
      </c>
      <c r="C221" s="2">
        <v>90.098399999999998</v>
      </c>
      <c r="D221" s="2">
        <v>90.686399999999992</v>
      </c>
      <c r="E221" s="2">
        <f t="shared" si="23"/>
        <v>60.567999999999984</v>
      </c>
      <c r="F221" s="2">
        <f t="shared" si="22"/>
        <v>48.83499999999998</v>
      </c>
      <c r="G221" s="2">
        <f t="shared" si="24"/>
        <v>90.33359999999999</v>
      </c>
      <c r="O221" s="3">
        <f t="shared" si="25"/>
        <v>9.7669999999999959</v>
      </c>
    </row>
    <row r="222" spans="1:15">
      <c r="A222" s="1">
        <v>40346</v>
      </c>
      <c r="B222" s="2">
        <v>78.819999999999993</v>
      </c>
      <c r="C222" s="2">
        <v>90.888000000000005</v>
      </c>
      <c r="D222" s="2">
        <v>91.404600000000002</v>
      </c>
      <c r="E222" s="2">
        <f t="shared" si="23"/>
        <v>61.373200000000054</v>
      </c>
      <c r="F222" s="2">
        <f t="shared" si="22"/>
        <v>49.550200000000018</v>
      </c>
      <c r="G222" s="2">
        <f t="shared" si="24"/>
        <v>91.094639999999998</v>
      </c>
      <c r="O222" s="3">
        <f t="shared" si="25"/>
        <v>9.910040000000004</v>
      </c>
    </row>
    <row r="223" spans="1:15">
      <c r="A223" s="1">
        <v>40347</v>
      </c>
      <c r="B223" s="2">
        <v>78.040000000000006</v>
      </c>
      <c r="C223" s="2">
        <v>90.19919999999999</v>
      </c>
      <c r="D223" s="2">
        <v>90.035399999999996</v>
      </c>
      <c r="E223" s="2">
        <f t="shared" si="23"/>
        <v>60.46839999999986</v>
      </c>
      <c r="F223" s="2">
        <f t="shared" si="22"/>
        <v>48.762399999999843</v>
      </c>
      <c r="G223" s="2">
        <f t="shared" si="24"/>
        <v>90.133679999999998</v>
      </c>
      <c r="O223" s="3">
        <f t="shared" si="25"/>
        <v>9.7524799999999683</v>
      </c>
    </row>
    <row r="224" spans="1:15">
      <c r="A224" s="1">
        <v>40350</v>
      </c>
      <c r="B224" s="2">
        <v>76.27</v>
      </c>
      <c r="C224" s="2">
        <v>89.997599999999991</v>
      </c>
      <c r="D224" s="2">
        <v>89.817000000000007</v>
      </c>
      <c r="E224" s="2">
        <f t="shared" si="23"/>
        <v>68.276800000000037</v>
      </c>
      <c r="F224" s="2">
        <f t="shared" si="22"/>
        <v>56.836300000000051</v>
      </c>
      <c r="G224" s="2">
        <f t="shared" si="24"/>
        <v>89.925359999999998</v>
      </c>
      <c r="O224" s="3">
        <f t="shared" si="25"/>
        <v>11.367260000000011</v>
      </c>
    </row>
    <row r="225" spans="1:15">
      <c r="A225" s="1">
        <v>40351</v>
      </c>
      <c r="B225" s="2">
        <v>76.47</v>
      </c>
      <c r="C225" s="2">
        <v>89.606999999999985</v>
      </c>
      <c r="D225" s="2">
        <v>89.396999999999991</v>
      </c>
      <c r="E225" s="2">
        <f t="shared" si="23"/>
        <v>65.26499999999993</v>
      </c>
      <c r="F225" s="2">
        <f t="shared" si="22"/>
        <v>53.794499999999914</v>
      </c>
      <c r="G225" s="2">
        <f t="shared" si="24"/>
        <v>89.522999999999996</v>
      </c>
      <c r="O225" s="3">
        <f t="shared" si="25"/>
        <v>10.758899999999983</v>
      </c>
    </row>
    <row r="226" spans="1:15">
      <c r="A226" s="1">
        <v>40352</v>
      </c>
      <c r="B226" s="2">
        <v>78.12</v>
      </c>
      <c r="C226" s="2">
        <v>87.456600000000009</v>
      </c>
      <c r="D226" s="2">
        <v>91.505400000000009</v>
      </c>
      <c r="E226" s="2">
        <f t="shared" si="23"/>
        <v>54.780600000000049</v>
      </c>
      <c r="F226" s="2">
        <f t="shared" si="22"/>
        <v>43.062600000000032</v>
      </c>
      <c r="G226" s="2">
        <f t="shared" si="24"/>
        <v>89.076120000000003</v>
      </c>
      <c r="O226" s="3">
        <f t="shared" si="25"/>
        <v>8.6125200000000071</v>
      </c>
    </row>
    <row r="227" spans="1:15">
      <c r="A227" s="1">
        <v>40353</v>
      </c>
      <c r="B227" s="2">
        <v>77.59</v>
      </c>
      <c r="C227" s="2">
        <v>87.927000000000007</v>
      </c>
      <c r="D227" s="2">
        <v>91.034999999999997</v>
      </c>
      <c r="E227" s="2">
        <f t="shared" si="23"/>
        <v>57.900999999999954</v>
      </c>
      <c r="F227" s="2">
        <f t="shared" si="22"/>
        <v>46.262499999999932</v>
      </c>
      <c r="G227" s="2">
        <f t="shared" si="24"/>
        <v>89.170199999999994</v>
      </c>
      <c r="O227" s="3">
        <f t="shared" si="25"/>
        <v>9.2524999999999871</v>
      </c>
    </row>
    <row r="228" spans="1:15">
      <c r="A228" s="1">
        <v>40354</v>
      </c>
      <c r="B228" s="2">
        <v>75.44</v>
      </c>
      <c r="C228" s="2">
        <v>91.047600000000003</v>
      </c>
      <c r="D228" s="2">
        <v>88.296599999999998</v>
      </c>
      <c r="E228" s="2">
        <f t="shared" si="23"/>
        <v>72.536000000000001</v>
      </c>
      <c r="F228" s="2">
        <f t="shared" si="22"/>
        <v>61.21999999999997</v>
      </c>
      <c r="G228" s="2">
        <f t="shared" si="24"/>
        <v>89.947200000000009</v>
      </c>
      <c r="O228" s="3">
        <f t="shared" si="25"/>
        <v>12.243999999999994</v>
      </c>
    </row>
    <row r="229" spans="1:15">
      <c r="A229" s="1">
        <v>40357</v>
      </c>
      <c r="B229" s="2">
        <v>75.010000000000005</v>
      </c>
      <c r="C229" s="2">
        <v>89.779200000000003</v>
      </c>
      <c r="D229" s="2">
        <v>86.902200000000008</v>
      </c>
      <c r="E229" s="2">
        <f t="shared" si="23"/>
        <v>68.092000000000041</v>
      </c>
      <c r="F229" s="2">
        <f t="shared" si="22"/>
        <v>56.84050000000002</v>
      </c>
      <c r="G229" s="2">
        <f t="shared" si="24"/>
        <v>88.628399999999999</v>
      </c>
      <c r="O229" s="3">
        <f t="shared" si="25"/>
        <v>11.368100000000004</v>
      </c>
    </row>
    <row r="230" spans="1:15">
      <c r="A230" s="1">
        <v>40358</v>
      </c>
      <c r="B230" s="2">
        <v>72.34</v>
      </c>
      <c r="C230" s="2">
        <v>87.024000000000001</v>
      </c>
      <c r="D230" s="2">
        <v>83.659800000000004</v>
      </c>
      <c r="E230" s="2">
        <f t="shared" si="23"/>
        <v>66.691599999999994</v>
      </c>
      <c r="F230" s="2">
        <f t="shared" si="22"/>
        <v>55.840599999999995</v>
      </c>
      <c r="G230" s="2">
        <f t="shared" si="24"/>
        <v>85.678319999999999</v>
      </c>
      <c r="O230" s="3">
        <f t="shared" si="25"/>
        <v>11.168119999999998</v>
      </c>
    </row>
    <row r="231" spans="1:15">
      <c r="A231" s="1">
        <v>40359</v>
      </c>
      <c r="B231" s="2">
        <v>71.650000000000006</v>
      </c>
      <c r="C231" s="2">
        <v>86.545199999999994</v>
      </c>
      <c r="D231" s="2">
        <v>82.572000000000003</v>
      </c>
      <c r="E231" s="2">
        <f t="shared" si="23"/>
        <v>66.529599999999959</v>
      </c>
      <c r="F231" s="2">
        <f t="shared" si="22"/>
        <v>55.782099999999957</v>
      </c>
      <c r="G231" s="2">
        <f t="shared" si="24"/>
        <v>84.955919999999992</v>
      </c>
      <c r="O231" s="3">
        <f t="shared" si="25"/>
        <v>11.156419999999992</v>
      </c>
    </row>
    <row r="232" spans="1:15">
      <c r="A232" s="1">
        <v>40360</v>
      </c>
      <c r="B232" s="2">
        <v>71.45</v>
      </c>
      <c r="C232" s="2">
        <v>83.899199999999993</v>
      </c>
      <c r="D232" s="2">
        <v>82.61399999999999</v>
      </c>
      <c r="E232" s="2">
        <f t="shared" si="23"/>
        <v>59.675599999999918</v>
      </c>
      <c r="F232" s="2">
        <f t="shared" si="22"/>
        <v>48.958099999999888</v>
      </c>
      <c r="G232" s="2">
        <f t="shared" si="24"/>
        <v>83.385120000000001</v>
      </c>
      <c r="O232" s="3">
        <f t="shared" si="25"/>
        <v>9.7916199999999769</v>
      </c>
    </row>
    <row r="233" spans="1:15">
      <c r="A233" s="1">
        <v>40361</v>
      </c>
      <c r="B233" s="2">
        <v>73.510000000000005</v>
      </c>
      <c r="C233" s="2">
        <v>83.063400000000001</v>
      </c>
      <c r="D233" s="2">
        <v>85.507799999999989</v>
      </c>
      <c r="E233" s="2">
        <f t="shared" si="23"/>
        <v>52.655799999999942</v>
      </c>
      <c r="F233" s="2">
        <f t="shared" si="22"/>
        <v>41.629299999999944</v>
      </c>
      <c r="G233" s="2">
        <f t="shared" si="24"/>
        <v>84.041159999999991</v>
      </c>
      <c r="O233" s="3">
        <f t="shared" si="25"/>
        <v>8.325859999999988</v>
      </c>
    </row>
    <row r="234" spans="1:15">
      <c r="A234" s="1">
        <v>40365</v>
      </c>
      <c r="B234" s="2">
        <v>74.709999999999994</v>
      </c>
      <c r="C234" s="2">
        <v>82.794600000000003</v>
      </c>
      <c r="D234" s="2">
        <v>86.637600000000006</v>
      </c>
      <c r="E234" s="2">
        <f t="shared" si="23"/>
        <v>48.109000000000037</v>
      </c>
      <c r="F234" s="2">
        <f t="shared" si="22"/>
        <v>36.902500000000032</v>
      </c>
      <c r="G234" s="2">
        <f t="shared" si="24"/>
        <v>84.331800000000015</v>
      </c>
      <c r="O234" s="3">
        <f t="shared" si="25"/>
        <v>7.3805000000000067</v>
      </c>
    </row>
    <row r="235" spans="1:15">
      <c r="A235" s="1">
        <v>40366</v>
      </c>
      <c r="B235" s="2">
        <v>75.42</v>
      </c>
      <c r="C235" s="2">
        <v>85.062600000000003</v>
      </c>
      <c r="D235" s="2">
        <v>87.465000000000003</v>
      </c>
      <c r="E235" s="2">
        <f t="shared" si="23"/>
        <v>53.017799999999966</v>
      </c>
      <c r="F235" s="2">
        <f t="shared" si="22"/>
        <v>41.704799999999977</v>
      </c>
      <c r="G235" s="2">
        <f t="shared" si="24"/>
        <v>86.023560000000003</v>
      </c>
      <c r="O235" s="3">
        <f t="shared" si="25"/>
        <v>8.3409599999999955</v>
      </c>
    </row>
    <row r="236" spans="1:15">
      <c r="A236" s="1">
        <v>40367</v>
      </c>
      <c r="B236" s="2">
        <v>74.37</v>
      </c>
      <c r="C236" s="2">
        <v>86.146199999999993</v>
      </c>
      <c r="D236" s="2">
        <v>86.062200000000004</v>
      </c>
      <c r="E236" s="2">
        <f t="shared" si="23"/>
        <v>58.712999999999965</v>
      </c>
      <c r="F236" s="2">
        <f t="shared" si="22"/>
        <v>47.557499999999948</v>
      </c>
      <c r="G236" s="2">
        <f t="shared" si="24"/>
        <v>86.112599999999986</v>
      </c>
      <c r="O236" s="3">
        <f t="shared" si="25"/>
        <v>9.5114999999999892</v>
      </c>
    </row>
    <row r="237" spans="1:15">
      <c r="A237" s="1">
        <v>40368</v>
      </c>
      <c r="B237" s="2">
        <v>76.650000000000006</v>
      </c>
      <c r="C237" s="2">
        <v>86.94</v>
      </c>
      <c r="D237" s="2">
        <v>88.305000000000007</v>
      </c>
      <c r="E237" s="2">
        <f t="shared" si="23"/>
        <v>54.180000000000007</v>
      </c>
      <c r="F237" s="2">
        <f t="shared" si="22"/>
        <v>42.682500000000005</v>
      </c>
      <c r="G237" s="2">
        <f t="shared" si="24"/>
        <v>87.48599999999999</v>
      </c>
      <c r="O237" s="3">
        <f t="shared" si="25"/>
        <v>8.5365000000000002</v>
      </c>
    </row>
    <row r="238" spans="1:15">
      <c r="A238" s="1">
        <v>40371</v>
      </c>
      <c r="B238" s="2">
        <v>76.77</v>
      </c>
      <c r="C238" s="2">
        <v>85.176000000000002</v>
      </c>
      <c r="D238" s="2">
        <v>87.809399999999997</v>
      </c>
      <c r="E238" s="2">
        <f t="shared" si="23"/>
        <v>47.296800000000019</v>
      </c>
      <c r="F238" s="2">
        <f t="shared" si="22"/>
        <v>35.781299999999987</v>
      </c>
      <c r="G238" s="2">
        <f t="shared" si="24"/>
        <v>86.22936</v>
      </c>
      <c r="O238" s="3">
        <f t="shared" si="25"/>
        <v>7.1562599999999978</v>
      </c>
    </row>
    <row r="239" spans="1:15">
      <c r="A239" s="1">
        <v>40372</v>
      </c>
      <c r="B239" s="2">
        <v>76.19</v>
      </c>
      <c r="C239" s="2">
        <v>87.4482</v>
      </c>
      <c r="D239" s="2">
        <v>87.120599999999996</v>
      </c>
      <c r="E239" s="2">
        <f t="shared" si="23"/>
        <v>55.635800000000017</v>
      </c>
      <c r="F239" s="2">
        <f t="shared" si="22"/>
        <v>44.207300000000032</v>
      </c>
      <c r="G239" s="2">
        <f t="shared" si="24"/>
        <v>87.317160000000001</v>
      </c>
      <c r="O239" s="3">
        <f t="shared" si="25"/>
        <v>8.8414600000000068</v>
      </c>
    </row>
    <row r="240" spans="1:15">
      <c r="A240" s="1">
        <v>40373</v>
      </c>
      <c r="B240" s="2">
        <v>75.37</v>
      </c>
      <c r="C240" s="2">
        <v>86.793000000000006</v>
      </c>
      <c r="D240" s="2">
        <v>87.099599999999995</v>
      </c>
      <c r="E240" s="2">
        <f t="shared" si="23"/>
        <v>57.728200000000015</v>
      </c>
      <c r="F240" s="2">
        <f t="shared" si="22"/>
        <v>46.42270000000002</v>
      </c>
      <c r="G240" s="2">
        <f t="shared" si="24"/>
        <v>86.915639999999996</v>
      </c>
      <c r="O240" s="3">
        <f t="shared" si="25"/>
        <v>9.2845400000000033</v>
      </c>
    </row>
    <row r="241" spans="1:15">
      <c r="A241" s="1">
        <v>40374</v>
      </c>
      <c r="B241" s="2">
        <v>75.62</v>
      </c>
      <c r="C241" s="2">
        <v>86.549399999999991</v>
      </c>
      <c r="D241" s="2">
        <v>87.204599999999999</v>
      </c>
      <c r="E241" s="2">
        <f t="shared" si="23"/>
        <v>55.95739999999995</v>
      </c>
      <c r="F241" s="2">
        <f t="shared" si="22"/>
        <v>44.614399999999932</v>
      </c>
      <c r="G241" s="2">
        <f t="shared" si="24"/>
        <v>86.811479999999989</v>
      </c>
      <c r="O241" s="3">
        <f t="shared" si="25"/>
        <v>8.9228799999999868</v>
      </c>
    </row>
    <row r="242" spans="1:15">
      <c r="A242" s="1">
        <v>40375</v>
      </c>
      <c r="B242" s="2">
        <v>76.22</v>
      </c>
      <c r="C242" s="2">
        <v>86.041200000000003</v>
      </c>
      <c r="D242" s="2">
        <v>87.322199999999995</v>
      </c>
      <c r="E242" s="2">
        <f t="shared" si="23"/>
        <v>51.668000000000006</v>
      </c>
      <c r="F242" s="2">
        <f t="shared" si="22"/>
        <v>40.235000000000014</v>
      </c>
      <c r="G242" s="2">
        <f t="shared" si="24"/>
        <v>86.553600000000003</v>
      </c>
      <c r="O242" s="3">
        <f t="shared" si="25"/>
        <v>8.0470000000000024</v>
      </c>
    </row>
    <row r="243" spans="1:15">
      <c r="A243" s="1">
        <v>40378</v>
      </c>
      <c r="B243" s="2">
        <v>75.37</v>
      </c>
      <c r="C243" s="2">
        <v>86.478000000000009</v>
      </c>
      <c r="D243" s="2">
        <v>87.095399999999998</v>
      </c>
      <c r="E243" s="2">
        <f t="shared" si="23"/>
        <v>56.774800000000027</v>
      </c>
      <c r="F243" s="2">
        <f t="shared" si="22"/>
        <v>45.469300000000032</v>
      </c>
      <c r="G243" s="2">
        <f t="shared" si="24"/>
        <v>86.72496000000001</v>
      </c>
      <c r="O243" s="3">
        <f t="shared" si="25"/>
        <v>9.0938600000000065</v>
      </c>
    </row>
    <row r="244" spans="1:15">
      <c r="A244" s="1">
        <v>40379</v>
      </c>
      <c r="B244" s="2">
        <v>77.819999999999993</v>
      </c>
      <c r="C244" s="2">
        <v>87.301200000000009</v>
      </c>
      <c r="D244" s="2">
        <v>90.094199999999987</v>
      </c>
      <c r="E244" s="2">
        <f t="shared" si="23"/>
        <v>52.992000000000019</v>
      </c>
      <c r="F244" s="2">
        <f t="shared" si="22"/>
        <v>41.319000000000017</v>
      </c>
      <c r="G244" s="2">
        <f t="shared" si="24"/>
        <v>88.418399999999991</v>
      </c>
      <c r="O244" s="3">
        <f t="shared" si="25"/>
        <v>8.2638000000000034</v>
      </c>
    </row>
    <row r="245" spans="1:15">
      <c r="A245" s="1">
        <v>40380</v>
      </c>
      <c r="B245" s="2">
        <v>77.45</v>
      </c>
      <c r="C245" s="2">
        <v>86.8476</v>
      </c>
      <c r="D245" s="2">
        <v>89.703600000000009</v>
      </c>
      <c r="E245" s="2">
        <f t="shared" si="23"/>
        <v>52.700000000000045</v>
      </c>
      <c r="F245" s="2">
        <f t="shared" si="22"/>
        <v>41.082500000000039</v>
      </c>
      <c r="G245" s="2">
        <f t="shared" si="24"/>
        <v>87.990000000000009</v>
      </c>
      <c r="O245" s="3">
        <f t="shared" si="25"/>
        <v>8.216500000000007</v>
      </c>
    </row>
    <row r="246" spans="1:15">
      <c r="A246" s="1">
        <v>40381</v>
      </c>
      <c r="B246" s="2">
        <v>77.5</v>
      </c>
      <c r="C246" s="2">
        <v>90.157199999999989</v>
      </c>
      <c r="D246" s="2">
        <v>89.359199999999987</v>
      </c>
      <c r="E246" s="2">
        <f t="shared" si="23"/>
        <v>61.689999999999941</v>
      </c>
      <c r="F246" s="2">
        <f t="shared" si="22"/>
        <v>50.064999999999941</v>
      </c>
      <c r="G246" s="2">
        <f t="shared" si="24"/>
        <v>89.837999999999994</v>
      </c>
      <c r="O246" s="3">
        <f t="shared" si="25"/>
        <v>10.012999999999987</v>
      </c>
    </row>
    <row r="247" spans="1:15">
      <c r="A247" s="1">
        <v>40382</v>
      </c>
      <c r="B247" s="2">
        <v>76.13</v>
      </c>
      <c r="C247" s="2">
        <v>89.13239999999999</v>
      </c>
      <c r="D247" s="2">
        <v>87.666600000000003</v>
      </c>
      <c r="E247" s="2">
        <f t="shared" si="23"/>
        <v>62.080400000000054</v>
      </c>
      <c r="F247" s="2">
        <f t="shared" si="22"/>
        <v>50.660900000000026</v>
      </c>
      <c r="G247" s="2">
        <f t="shared" si="24"/>
        <v>88.546079999999989</v>
      </c>
      <c r="O247" s="3">
        <f t="shared" si="25"/>
        <v>10.132180000000005</v>
      </c>
    </row>
    <row r="248" spans="1:15">
      <c r="A248" s="1">
        <v>40385</v>
      </c>
      <c r="B248" s="2">
        <v>76.06</v>
      </c>
      <c r="C248" s="2">
        <v>88.443600000000018</v>
      </c>
      <c r="D248" s="2">
        <v>87.834599999999995</v>
      </c>
      <c r="E248" s="2">
        <f t="shared" si="23"/>
        <v>60.700000000000045</v>
      </c>
      <c r="F248" s="2">
        <f t="shared" si="22"/>
        <v>49.291000000000054</v>
      </c>
      <c r="G248" s="2">
        <f t="shared" si="24"/>
        <v>88.200000000000017</v>
      </c>
      <c r="O248" s="3">
        <f t="shared" si="25"/>
        <v>9.8582000000000107</v>
      </c>
    </row>
    <row r="249" spans="1:15">
      <c r="A249" s="1">
        <v>40386</v>
      </c>
      <c r="B249" s="2">
        <v>77.59</v>
      </c>
      <c r="C249" s="2">
        <v>86.65440000000001</v>
      </c>
      <c r="D249" s="2">
        <v>89.501999999999995</v>
      </c>
      <c r="E249" s="2">
        <f t="shared" si="23"/>
        <v>51.017200000000003</v>
      </c>
      <c r="F249" s="2">
        <f t="shared" si="22"/>
        <v>39.378699999999981</v>
      </c>
      <c r="G249" s="2">
        <f t="shared" si="24"/>
        <v>87.793440000000004</v>
      </c>
      <c r="O249" s="3">
        <f t="shared" si="25"/>
        <v>7.875739999999996</v>
      </c>
    </row>
    <row r="250" spans="1:15">
      <c r="A250" s="1">
        <v>40387</v>
      </c>
      <c r="B250" s="2">
        <v>78.180000000000007</v>
      </c>
      <c r="C250" s="2">
        <v>86.662800000000004</v>
      </c>
      <c r="D250" s="2">
        <v>90.10260000000001</v>
      </c>
      <c r="E250" s="2">
        <f t="shared" si="23"/>
        <v>49.293600000000026</v>
      </c>
      <c r="F250" s="2">
        <f t="shared" si="22"/>
        <v>37.566599999999994</v>
      </c>
      <c r="G250" s="2">
        <f t="shared" si="24"/>
        <v>88.038720000000012</v>
      </c>
      <c r="O250" s="3">
        <f t="shared" si="25"/>
        <v>7.5133199999999984</v>
      </c>
    </row>
    <row r="251" spans="1:15">
      <c r="A251" s="1">
        <v>40388</v>
      </c>
      <c r="B251" s="2">
        <v>80.819999999999993</v>
      </c>
      <c r="C251" s="2">
        <v>88.090800000000002</v>
      </c>
      <c r="D251" s="2">
        <v>94.029600000000002</v>
      </c>
      <c r="E251" s="2">
        <f t="shared" si="23"/>
        <v>48.231600000000014</v>
      </c>
      <c r="F251" s="2">
        <f t="shared" si="22"/>
        <v>36.108600000000024</v>
      </c>
      <c r="G251" s="2">
        <f t="shared" si="24"/>
        <v>90.466319999999996</v>
      </c>
      <c r="O251" s="3">
        <f t="shared" si="25"/>
        <v>7.2217200000000048</v>
      </c>
    </row>
    <row r="252" spans="1:15">
      <c r="A252" s="1">
        <v>40389</v>
      </c>
      <c r="B252" s="2">
        <v>82.68</v>
      </c>
      <c r="C252" s="2">
        <v>88.477199999999996</v>
      </c>
      <c r="D252" s="2">
        <v>95.986800000000002</v>
      </c>
      <c r="E252" s="2">
        <f t="shared" si="23"/>
        <v>44.005200000000002</v>
      </c>
      <c r="F252" s="2">
        <f t="shared" si="22"/>
        <v>31.603200000000015</v>
      </c>
      <c r="G252" s="2">
        <f t="shared" si="24"/>
        <v>91.481040000000007</v>
      </c>
      <c r="O252" s="3">
        <f t="shared" si="25"/>
        <v>6.3206400000000027</v>
      </c>
    </row>
    <row r="253" spans="1:15">
      <c r="A253" s="1">
        <v>40392</v>
      </c>
      <c r="B253" s="2">
        <v>82.2</v>
      </c>
      <c r="C253" s="2">
        <v>91.076999999999998</v>
      </c>
      <c r="D253" s="2">
        <v>96.133799999999994</v>
      </c>
      <c r="E253" s="2">
        <f t="shared" si="23"/>
        <v>54.49860000000001</v>
      </c>
      <c r="F253" s="2">
        <f t="shared" si="22"/>
        <v>42.168600000000026</v>
      </c>
      <c r="G253" s="2">
        <f t="shared" si="24"/>
        <v>93.099719999999991</v>
      </c>
      <c r="O253" s="3">
        <f t="shared" si="25"/>
        <v>8.4337200000000045</v>
      </c>
    </row>
    <row r="254" spans="1:15">
      <c r="A254" s="1">
        <v>40393</v>
      </c>
      <c r="B254" s="2">
        <v>81.61</v>
      </c>
      <c r="C254" s="2">
        <v>92.126999999999995</v>
      </c>
      <c r="D254" s="2">
        <v>95.512199999999993</v>
      </c>
      <c r="E254" s="2">
        <f t="shared" si="23"/>
        <v>59.355399999999975</v>
      </c>
      <c r="F254" s="2">
        <f t="shared" si="22"/>
        <v>47.113899999999944</v>
      </c>
      <c r="G254" s="2">
        <f t="shared" si="24"/>
        <v>93.481079999999992</v>
      </c>
      <c r="O254" s="3">
        <f t="shared" si="25"/>
        <v>9.4227799999999888</v>
      </c>
    </row>
    <row r="255" spans="1:15">
      <c r="A255" s="1">
        <v>40394</v>
      </c>
      <c r="B255" s="2">
        <v>80.16</v>
      </c>
      <c r="C255" s="2">
        <v>91.35</v>
      </c>
      <c r="D255" s="2">
        <v>94.021199999999993</v>
      </c>
      <c r="E255" s="2">
        <f t="shared" si="23"/>
        <v>61.292399999999986</v>
      </c>
      <c r="F255" s="2">
        <f t="shared" si="22"/>
        <v>49.268399999999986</v>
      </c>
      <c r="G255" s="2">
        <f t="shared" si="24"/>
        <v>92.418479999999988</v>
      </c>
      <c r="O255" s="3">
        <f t="shared" si="25"/>
        <v>9.8536799999999971</v>
      </c>
    </row>
    <row r="256" spans="1:15">
      <c r="A256" s="1">
        <v>40395</v>
      </c>
      <c r="B256" s="2">
        <v>80.989999999999995</v>
      </c>
      <c r="C256" s="2">
        <v>90.904800000000009</v>
      </c>
      <c r="D256" s="2">
        <v>94.457999999999998</v>
      </c>
      <c r="E256" s="2">
        <f t="shared" si="23"/>
        <v>56.68040000000002</v>
      </c>
      <c r="F256" s="2">
        <f t="shared" si="22"/>
        <v>44.531900000000007</v>
      </c>
      <c r="G256" s="2">
        <f t="shared" si="24"/>
        <v>92.326080000000005</v>
      </c>
      <c r="O256" s="3">
        <f t="shared" si="25"/>
        <v>8.9063800000000022</v>
      </c>
    </row>
    <row r="257" spans="1:15">
      <c r="A257" s="1">
        <v>40396</v>
      </c>
      <c r="B257" s="2">
        <v>79.599999999999994</v>
      </c>
      <c r="C257" s="2">
        <v>88.733400000000017</v>
      </c>
      <c r="D257" s="2">
        <v>93.177000000000007</v>
      </c>
      <c r="E257" s="2">
        <f t="shared" si="23"/>
        <v>54.554200000000037</v>
      </c>
      <c r="F257" s="2">
        <f t="shared" si="22"/>
        <v>42.614200000000039</v>
      </c>
      <c r="G257" s="2">
        <f t="shared" si="24"/>
        <v>90.510840000000002</v>
      </c>
      <c r="O257" s="3">
        <f t="shared" si="25"/>
        <v>8.5228400000000075</v>
      </c>
    </row>
    <row r="258" spans="1:15">
      <c r="A258" s="1">
        <v>40399</v>
      </c>
      <c r="B258" s="2">
        <v>77.64</v>
      </c>
      <c r="C258" s="2">
        <v>88.985399999999998</v>
      </c>
      <c r="D258" s="2">
        <v>90.971999999999994</v>
      </c>
      <c r="E258" s="2">
        <f t="shared" si="23"/>
        <v>60.700199999999938</v>
      </c>
      <c r="F258" s="2">
        <f t="shared" si="22"/>
        <v>49.054199999999923</v>
      </c>
      <c r="G258" s="2">
        <f t="shared" si="24"/>
        <v>89.780039999999985</v>
      </c>
      <c r="O258" s="3">
        <f t="shared" si="25"/>
        <v>9.8108399999999847</v>
      </c>
    </row>
    <row r="259" spans="1:15">
      <c r="A259" s="1">
        <v>40400</v>
      </c>
      <c r="B259" s="2">
        <v>75.52</v>
      </c>
      <c r="C259" s="2">
        <v>87.582600000000014</v>
      </c>
      <c r="D259" s="2">
        <v>86.629199999999997</v>
      </c>
      <c r="E259" s="2">
        <f t="shared" si="23"/>
        <v>58.406200000000069</v>
      </c>
      <c r="F259" s="2">
        <f t="shared" ref="F259:F322" si="26">3*C259+2*D259-5*B259*(1+$D$1)</f>
        <v>47.078200000000038</v>
      </c>
      <c r="G259" s="2">
        <f t="shared" si="24"/>
        <v>87.201240000000013</v>
      </c>
      <c r="O259" s="3">
        <f t="shared" si="25"/>
        <v>9.4156400000000069</v>
      </c>
    </row>
    <row r="260" spans="1:15">
      <c r="A260" s="1">
        <v>40401</v>
      </c>
      <c r="B260" s="2">
        <v>75.11</v>
      </c>
      <c r="C260" s="2">
        <v>83.899199999999993</v>
      </c>
      <c r="D260" s="2">
        <v>86.276399999999995</v>
      </c>
      <c r="E260" s="2">
        <f t="shared" ref="E260:E323" si="27">3*C260+2*D260-5*B260</f>
        <v>48.700399999999945</v>
      </c>
      <c r="F260" s="2">
        <f t="shared" si="26"/>
        <v>37.433899999999937</v>
      </c>
      <c r="G260" s="2">
        <f t="shared" ref="G260:G323" si="28">0.6*C260+0.4*D260</f>
        <v>84.850079999999991</v>
      </c>
      <c r="O260" s="3">
        <f t="shared" ref="O260:O323" si="29">F260/5</f>
        <v>7.4867799999999871</v>
      </c>
    </row>
    <row r="261" spans="1:15">
      <c r="A261" s="1">
        <v>40402</v>
      </c>
      <c r="B261" s="2">
        <v>74.849999999999994</v>
      </c>
      <c r="C261" s="2">
        <v>82.101599999999991</v>
      </c>
      <c r="D261" s="2">
        <v>85.948799999999991</v>
      </c>
      <c r="E261" s="2">
        <f t="shared" si="27"/>
        <v>43.952399999999955</v>
      </c>
      <c r="F261" s="2">
        <f t="shared" si="26"/>
        <v>32.724899999999934</v>
      </c>
      <c r="G261" s="2">
        <f t="shared" si="28"/>
        <v>83.640479999999997</v>
      </c>
      <c r="O261" s="3">
        <f t="shared" si="29"/>
        <v>6.5449799999999865</v>
      </c>
    </row>
    <row r="262" spans="1:15">
      <c r="A262" s="1">
        <v>40403</v>
      </c>
      <c r="B262" s="2">
        <v>76.930000000000007</v>
      </c>
      <c r="C262" s="2">
        <v>81.463200000000001</v>
      </c>
      <c r="D262" s="2">
        <v>87.733799999999988</v>
      </c>
      <c r="E262" s="2">
        <f t="shared" si="27"/>
        <v>35.207199999999943</v>
      </c>
      <c r="F262" s="2">
        <f t="shared" si="26"/>
        <v>23.667699999999911</v>
      </c>
      <c r="G262" s="2">
        <f t="shared" si="28"/>
        <v>83.971440000000001</v>
      </c>
      <c r="O262" s="3">
        <f t="shared" si="29"/>
        <v>4.7335399999999819</v>
      </c>
    </row>
    <row r="263" spans="1:15">
      <c r="A263" s="1">
        <v>40406</v>
      </c>
      <c r="B263" s="2">
        <v>76.47</v>
      </c>
      <c r="C263" s="2">
        <v>80.820599999999999</v>
      </c>
      <c r="D263" s="2">
        <v>87.922799999999995</v>
      </c>
      <c r="E263" s="2">
        <f t="shared" si="27"/>
        <v>35.95739999999995</v>
      </c>
      <c r="F263" s="2">
        <f t="shared" si="26"/>
        <v>24.486899999999935</v>
      </c>
      <c r="G263" s="2">
        <f t="shared" si="28"/>
        <v>83.661479999999997</v>
      </c>
      <c r="O263" s="3">
        <f t="shared" si="29"/>
        <v>4.8973799999999867</v>
      </c>
    </row>
    <row r="264" spans="1:15">
      <c r="A264" s="1">
        <v>40407</v>
      </c>
      <c r="B264" s="2">
        <v>75.3</v>
      </c>
      <c r="C264" s="2">
        <v>82.034399999999991</v>
      </c>
      <c r="D264" s="2">
        <v>86.981999999999985</v>
      </c>
      <c r="E264" s="2">
        <f t="shared" si="27"/>
        <v>43.567199999999957</v>
      </c>
      <c r="F264" s="2">
        <f t="shared" si="26"/>
        <v>32.272199999999941</v>
      </c>
      <c r="G264" s="2">
        <f t="shared" si="28"/>
        <v>84.013439999999989</v>
      </c>
      <c r="O264" s="3">
        <f t="shared" si="29"/>
        <v>6.4544399999999884</v>
      </c>
    </row>
    <row r="265" spans="1:15">
      <c r="A265" s="1">
        <v>40408</v>
      </c>
      <c r="B265" s="2">
        <v>74.260000000000005</v>
      </c>
      <c r="C265" s="2">
        <v>82.370400000000004</v>
      </c>
      <c r="D265" s="2">
        <v>85.705200000000005</v>
      </c>
      <c r="E265" s="2">
        <f t="shared" si="27"/>
        <v>47.221600000000024</v>
      </c>
      <c r="F265" s="2">
        <f t="shared" si="26"/>
        <v>36.082600000000014</v>
      </c>
      <c r="G265" s="2">
        <f t="shared" si="28"/>
        <v>83.704319999999996</v>
      </c>
      <c r="O265" s="3">
        <f t="shared" si="29"/>
        <v>7.2165200000000027</v>
      </c>
    </row>
    <row r="266" spans="1:15">
      <c r="A266" s="1">
        <v>40409</v>
      </c>
      <c r="B266" s="2">
        <v>73.62</v>
      </c>
      <c r="C266" s="2">
        <v>81.005400000000009</v>
      </c>
      <c r="D266" s="2">
        <v>85.209599999999995</v>
      </c>
      <c r="E266" s="2">
        <f t="shared" si="27"/>
        <v>45.335399999999993</v>
      </c>
      <c r="F266" s="2">
        <f t="shared" si="26"/>
        <v>34.292399999999986</v>
      </c>
      <c r="G266" s="2">
        <f t="shared" si="28"/>
        <v>82.687080000000009</v>
      </c>
      <c r="O266" s="3">
        <f t="shared" si="29"/>
        <v>6.8584799999999975</v>
      </c>
    </row>
    <row r="267" spans="1:15">
      <c r="A267" s="1">
        <v>40410</v>
      </c>
      <c r="B267" s="2">
        <v>72.38</v>
      </c>
      <c r="C267" s="2">
        <v>80.854199999999992</v>
      </c>
      <c r="D267" s="2">
        <v>84.134399999999999</v>
      </c>
      <c r="E267" s="2">
        <f t="shared" si="27"/>
        <v>48.931399999999996</v>
      </c>
      <c r="F267" s="2">
        <f t="shared" si="26"/>
        <v>38.074399999999969</v>
      </c>
      <c r="G267" s="2">
        <f t="shared" si="28"/>
        <v>82.16628</v>
      </c>
      <c r="O267" s="3">
        <f t="shared" si="29"/>
        <v>7.6148799999999941</v>
      </c>
    </row>
    <row r="268" spans="1:15">
      <c r="A268" s="1">
        <v>40413</v>
      </c>
      <c r="B268" s="2">
        <v>73.48</v>
      </c>
      <c r="C268" s="2">
        <v>79.001999999999995</v>
      </c>
      <c r="D268" s="2">
        <v>85.411200000000008</v>
      </c>
      <c r="E268" s="2">
        <f t="shared" si="27"/>
        <v>40.428399999999954</v>
      </c>
      <c r="F268" s="2">
        <f t="shared" si="26"/>
        <v>29.406399999999962</v>
      </c>
      <c r="G268" s="2">
        <f t="shared" si="28"/>
        <v>81.56568</v>
      </c>
      <c r="O268" s="3">
        <f t="shared" si="29"/>
        <v>5.8812799999999923</v>
      </c>
    </row>
    <row r="269" spans="1:15">
      <c r="A269" s="1">
        <v>40414</v>
      </c>
      <c r="B269" s="2">
        <v>75.02</v>
      </c>
      <c r="C269" s="2">
        <v>77.674799999999991</v>
      </c>
      <c r="D269" s="2">
        <v>87.162599999999998</v>
      </c>
      <c r="E269" s="2">
        <f t="shared" si="27"/>
        <v>32.249599999999987</v>
      </c>
      <c r="F269" s="2">
        <f t="shared" si="26"/>
        <v>20.996600000000001</v>
      </c>
      <c r="G269" s="2">
        <f t="shared" si="28"/>
        <v>81.469920000000002</v>
      </c>
      <c r="O269" s="3">
        <f t="shared" si="29"/>
        <v>4.1993200000000002</v>
      </c>
    </row>
    <row r="270" spans="1:15">
      <c r="A270" s="1">
        <v>40415</v>
      </c>
      <c r="B270" s="2">
        <v>76.650000000000006</v>
      </c>
      <c r="C270" s="2">
        <v>78.283799999999999</v>
      </c>
      <c r="D270" s="2">
        <v>88.594799999999992</v>
      </c>
      <c r="E270" s="2">
        <f t="shared" si="27"/>
        <v>28.790999999999997</v>
      </c>
      <c r="F270" s="2">
        <f t="shared" si="26"/>
        <v>17.293499999999995</v>
      </c>
      <c r="G270" s="2">
        <f t="shared" si="28"/>
        <v>82.408199999999994</v>
      </c>
      <c r="O270" s="3">
        <f t="shared" si="29"/>
        <v>3.458699999999999</v>
      </c>
    </row>
    <row r="271" spans="1:15">
      <c r="A271" s="1">
        <v>40416</v>
      </c>
      <c r="B271" s="2">
        <v>76.599999999999994</v>
      </c>
      <c r="C271" s="2">
        <v>80.156999999999996</v>
      </c>
      <c r="D271" s="2">
        <v>87.784199999999998</v>
      </c>
      <c r="E271" s="2">
        <f t="shared" si="27"/>
        <v>33.039400000000001</v>
      </c>
      <c r="F271" s="2">
        <f t="shared" si="26"/>
        <v>21.549399999999991</v>
      </c>
      <c r="G271" s="2">
        <f t="shared" si="28"/>
        <v>83.207879999999989</v>
      </c>
      <c r="O271" s="3">
        <f t="shared" si="29"/>
        <v>4.3098799999999979</v>
      </c>
    </row>
    <row r="272" spans="1:15">
      <c r="A272" s="1">
        <v>40417</v>
      </c>
      <c r="B272" s="2">
        <v>74.64</v>
      </c>
      <c r="C272" s="2">
        <v>81.811800000000005</v>
      </c>
      <c r="D272" s="2">
        <v>85.864800000000002</v>
      </c>
      <c r="E272" s="2">
        <f t="shared" si="27"/>
        <v>43.965000000000032</v>
      </c>
      <c r="F272" s="2">
        <f t="shared" si="26"/>
        <v>32.769000000000005</v>
      </c>
      <c r="G272" s="2">
        <f t="shared" si="28"/>
        <v>83.432999999999993</v>
      </c>
      <c r="O272" s="3">
        <f t="shared" si="29"/>
        <v>6.5538000000000007</v>
      </c>
    </row>
    <row r="273" spans="1:15">
      <c r="A273" s="1">
        <v>40420</v>
      </c>
      <c r="B273" s="2">
        <v>76.349999999999994</v>
      </c>
      <c r="C273" s="2">
        <v>81.232199999999992</v>
      </c>
      <c r="D273" s="2">
        <v>87.767400000000009</v>
      </c>
      <c r="E273" s="2">
        <f t="shared" si="27"/>
        <v>37.481400000000008</v>
      </c>
      <c r="F273" s="2">
        <f t="shared" si="26"/>
        <v>26.028900000000021</v>
      </c>
      <c r="G273" s="2">
        <f t="shared" si="28"/>
        <v>83.846280000000007</v>
      </c>
      <c r="O273" s="3">
        <f t="shared" si="29"/>
        <v>5.2057800000000043</v>
      </c>
    </row>
    <row r="274" spans="1:15">
      <c r="A274" s="1">
        <v>40421</v>
      </c>
      <c r="B274" s="2">
        <v>76.930000000000007</v>
      </c>
      <c r="C274" s="2">
        <v>79.354799999999997</v>
      </c>
      <c r="D274" s="2">
        <v>88.536000000000001</v>
      </c>
      <c r="E274" s="2">
        <f t="shared" si="27"/>
        <v>30.486399999999946</v>
      </c>
      <c r="F274" s="2">
        <f t="shared" si="26"/>
        <v>18.946899999999914</v>
      </c>
      <c r="G274" s="2">
        <f t="shared" si="28"/>
        <v>83.02727999999999</v>
      </c>
      <c r="O274" s="3">
        <f t="shared" si="29"/>
        <v>3.7893799999999827</v>
      </c>
    </row>
    <row r="275" spans="1:15">
      <c r="A275" s="1">
        <v>40422</v>
      </c>
      <c r="B275" s="2">
        <v>76.67</v>
      </c>
      <c r="C275" s="2">
        <v>79.342200000000005</v>
      </c>
      <c r="D275" s="2">
        <v>88.39739999999999</v>
      </c>
      <c r="E275" s="2">
        <f t="shared" si="27"/>
        <v>31.471400000000017</v>
      </c>
      <c r="F275" s="2">
        <f t="shared" si="26"/>
        <v>19.970900000000029</v>
      </c>
      <c r="G275" s="2">
        <f t="shared" si="28"/>
        <v>82.964280000000002</v>
      </c>
      <c r="O275" s="3">
        <f t="shared" si="29"/>
        <v>3.9941800000000058</v>
      </c>
    </row>
    <row r="276" spans="1:15">
      <c r="A276" s="1">
        <v>40423</v>
      </c>
      <c r="B276" s="2">
        <v>77.739999999999995</v>
      </c>
      <c r="C276" s="2">
        <v>80.7072</v>
      </c>
      <c r="D276" s="2">
        <v>88.90979999999999</v>
      </c>
      <c r="E276" s="2">
        <f t="shared" si="27"/>
        <v>31.241199999999992</v>
      </c>
      <c r="F276" s="2">
        <f t="shared" si="26"/>
        <v>19.580199999999991</v>
      </c>
      <c r="G276" s="2">
        <f t="shared" si="28"/>
        <v>83.98823999999999</v>
      </c>
      <c r="O276" s="3">
        <f t="shared" si="29"/>
        <v>3.916039999999998</v>
      </c>
    </row>
    <row r="277" spans="1:15">
      <c r="A277" s="1">
        <v>40424</v>
      </c>
      <c r="B277" s="2">
        <v>78.17</v>
      </c>
      <c r="C277" s="2">
        <v>80.619</v>
      </c>
      <c r="D277" s="2">
        <v>89.283599999999993</v>
      </c>
      <c r="E277" s="2">
        <f t="shared" si="27"/>
        <v>29.574199999999962</v>
      </c>
      <c r="F277" s="2">
        <f t="shared" si="26"/>
        <v>17.848699999999951</v>
      </c>
      <c r="G277" s="2">
        <f t="shared" si="28"/>
        <v>84.08484</v>
      </c>
      <c r="O277" s="3">
        <f t="shared" si="29"/>
        <v>3.5697399999999901</v>
      </c>
    </row>
    <row r="278" spans="1:15">
      <c r="A278" s="1">
        <v>40428</v>
      </c>
      <c r="B278" s="2">
        <v>77.47</v>
      </c>
      <c r="C278" s="2">
        <v>81.181799999999996</v>
      </c>
      <c r="D278" s="2">
        <v>88.783799999999985</v>
      </c>
      <c r="E278" s="2">
        <f t="shared" si="27"/>
        <v>33.76299999999992</v>
      </c>
      <c r="F278" s="2">
        <f t="shared" si="26"/>
        <v>22.142499999999927</v>
      </c>
      <c r="G278" s="2">
        <f t="shared" si="28"/>
        <v>84.222599999999986</v>
      </c>
      <c r="O278" s="3">
        <f t="shared" si="29"/>
        <v>4.4284999999999854</v>
      </c>
    </row>
    <row r="279" spans="1:15">
      <c r="A279" s="1">
        <v>40429</v>
      </c>
      <c r="B279" s="2">
        <v>78.16</v>
      </c>
      <c r="C279" s="2">
        <v>81.454800000000006</v>
      </c>
      <c r="D279" s="2">
        <v>90.283199999999994</v>
      </c>
      <c r="E279" s="2">
        <f t="shared" si="27"/>
        <v>34.130800000000022</v>
      </c>
      <c r="F279" s="2">
        <f t="shared" si="26"/>
        <v>22.406800000000032</v>
      </c>
      <c r="G279" s="2">
        <f t="shared" si="28"/>
        <v>84.986159999999998</v>
      </c>
      <c r="O279" s="3">
        <f t="shared" si="29"/>
        <v>4.4813600000000067</v>
      </c>
    </row>
    <row r="280" spans="1:15">
      <c r="A280" s="1">
        <v>40430</v>
      </c>
      <c r="B280" s="2">
        <v>79.03</v>
      </c>
      <c r="C280" s="2">
        <v>81.286799999999999</v>
      </c>
      <c r="D280" s="2">
        <v>91.001400000000004</v>
      </c>
      <c r="E280" s="2">
        <f t="shared" si="27"/>
        <v>30.713200000000029</v>
      </c>
      <c r="F280" s="2">
        <f t="shared" si="26"/>
        <v>18.858699999999999</v>
      </c>
      <c r="G280" s="2">
        <f t="shared" si="28"/>
        <v>85.172640000000001</v>
      </c>
      <c r="O280" s="3">
        <f t="shared" si="29"/>
        <v>3.7717399999999999</v>
      </c>
    </row>
    <row r="281" spans="1:15">
      <c r="A281" s="1">
        <v>40431</v>
      </c>
      <c r="B281" s="2">
        <v>79.16</v>
      </c>
      <c r="C281" s="2">
        <v>82.870199999999997</v>
      </c>
      <c r="D281" s="2">
        <v>91.22399999999999</v>
      </c>
      <c r="E281" s="2">
        <f t="shared" si="27"/>
        <v>35.258600000000001</v>
      </c>
      <c r="F281" s="2">
        <f t="shared" si="26"/>
        <v>23.384599999999978</v>
      </c>
      <c r="G281" s="2">
        <f t="shared" si="28"/>
        <v>86.211719999999985</v>
      </c>
      <c r="O281" s="3">
        <f t="shared" si="29"/>
        <v>4.6769199999999955</v>
      </c>
    </row>
    <row r="282" spans="1:15">
      <c r="A282" s="1">
        <v>40434</v>
      </c>
      <c r="B282" s="2">
        <v>78.91</v>
      </c>
      <c r="C282" s="2">
        <v>83.185199999999995</v>
      </c>
      <c r="D282" s="2">
        <v>91.030800000000013</v>
      </c>
      <c r="E282" s="2">
        <f t="shared" si="27"/>
        <v>37.067200000000071</v>
      </c>
      <c r="F282" s="2">
        <f t="shared" si="26"/>
        <v>25.23070000000007</v>
      </c>
      <c r="G282" s="2">
        <f t="shared" si="28"/>
        <v>86.323440000000005</v>
      </c>
      <c r="O282" s="3">
        <f t="shared" si="29"/>
        <v>5.0461400000000136</v>
      </c>
    </row>
    <row r="283" spans="1:15">
      <c r="A283" s="1">
        <v>40435</v>
      </c>
      <c r="B283" s="2">
        <v>78.48</v>
      </c>
      <c r="C283" s="2">
        <v>82.698000000000008</v>
      </c>
      <c r="D283" s="2">
        <v>89.506200000000007</v>
      </c>
      <c r="E283" s="2">
        <f t="shared" si="27"/>
        <v>34.706399999999974</v>
      </c>
      <c r="F283" s="2">
        <f t="shared" si="26"/>
        <v>22.934399999999982</v>
      </c>
      <c r="G283" s="2">
        <f t="shared" si="28"/>
        <v>85.421279999999996</v>
      </c>
      <c r="O283" s="3">
        <f t="shared" si="29"/>
        <v>4.5868799999999963</v>
      </c>
    </row>
    <row r="284" spans="1:15">
      <c r="A284" s="1">
        <v>40436</v>
      </c>
      <c r="B284" s="2">
        <v>78.209999999999994</v>
      </c>
      <c r="C284" s="2">
        <v>82.424999999999997</v>
      </c>
      <c r="D284" s="2">
        <v>89.552400000000006</v>
      </c>
      <c r="E284" s="2">
        <f t="shared" si="27"/>
        <v>35.329800000000034</v>
      </c>
      <c r="F284" s="2">
        <f t="shared" si="26"/>
        <v>23.598300000000052</v>
      </c>
      <c r="G284" s="2">
        <f t="shared" si="28"/>
        <v>85.275959999999998</v>
      </c>
      <c r="O284" s="3">
        <f t="shared" si="29"/>
        <v>4.71966000000001</v>
      </c>
    </row>
    <row r="285" spans="1:15">
      <c r="A285" s="1">
        <v>40437</v>
      </c>
      <c r="B285" s="2">
        <v>79.319999999999993</v>
      </c>
      <c r="C285" s="2">
        <v>80.837400000000002</v>
      </c>
      <c r="D285" s="2">
        <v>91.240800000000007</v>
      </c>
      <c r="E285" s="2">
        <f t="shared" si="27"/>
        <v>28.393800000000056</v>
      </c>
      <c r="F285" s="2">
        <f t="shared" si="26"/>
        <v>16.495800000000031</v>
      </c>
      <c r="G285" s="2">
        <f t="shared" si="28"/>
        <v>84.998760000000004</v>
      </c>
      <c r="O285" s="3">
        <f t="shared" si="29"/>
        <v>3.2991600000000063</v>
      </c>
    </row>
    <row r="286" spans="1:15">
      <c r="A286" s="1">
        <v>40438</v>
      </c>
      <c r="B286" s="2">
        <v>78.42</v>
      </c>
      <c r="C286" s="2">
        <v>80.606399999999994</v>
      </c>
      <c r="D286" s="2">
        <v>90.350400000000008</v>
      </c>
      <c r="E286" s="2">
        <f t="shared" si="27"/>
        <v>30.419999999999959</v>
      </c>
      <c r="F286" s="2">
        <f t="shared" si="26"/>
        <v>18.656999999999925</v>
      </c>
      <c r="G286" s="2">
        <f t="shared" si="28"/>
        <v>84.503999999999991</v>
      </c>
      <c r="O286" s="3">
        <f t="shared" si="29"/>
        <v>3.7313999999999852</v>
      </c>
    </row>
    <row r="287" spans="1:15">
      <c r="A287" s="1">
        <v>40441</v>
      </c>
      <c r="B287" s="2">
        <v>77.95</v>
      </c>
      <c r="C287" s="2">
        <v>81.883200000000002</v>
      </c>
      <c r="D287" s="2">
        <v>90.123599999999996</v>
      </c>
      <c r="E287" s="2">
        <f t="shared" si="27"/>
        <v>36.146799999999985</v>
      </c>
      <c r="F287" s="2">
        <f t="shared" si="26"/>
        <v>24.454299999999989</v>
      </c>
      <c r="G287" s="2">
        <f t="shared" si="28"/>
        <v>85.179360000000003</v>
      </c>
      <c r="O287" s="3">
        <f t="shared" si="29"/>
        <v>4.8908599999999982</v>
      </c>
    </row>
    <row r="288" spans="1:15">
      <c r="A288" s="1">
        <v>40442</v>
      </c>
      <c r="B288" s="2">
        <v>78.11</v>
      </c>
      <c r="C288" s="2">
        <v>80.623199999999997</v>
      </c>
      <c r="D288" s="2">
        <v>89.594399999999993</v>
      </c>
      <c r="E288" s="2">
        <f t="shared" si="27"/>
        <v>30.508399999999995</v>
      </c>
      <c r="F288" s="2">
        <f t="shared" si="26"/>
        <v>18.791899999999998</v>
      </c>
      <c r="G288" s="2">
        <f t="shared" si="28"/>
        <v>84.211680000000001</v>
      </c>
      <c r="O288" s="3">
        <f t="shared" si="29"/>
        <v>3.7583799999999998</v>
      </c>
    </row>
    <row r="289" spans="1:15">
      <c r="A289" s="1">
        <v>40443</v>
      </c>
      <c r="B289" s="2">
        <v>78.87</v>
      </c>
      <c r="C289" s="2">
        <v>79.858799999999988</v>
      </c>
      <c r="D289" s="2">
        <v>90.42179999999999</v>
      </c>
      <c r="E289" s="2">
        <f t="shared" si="27"/>
        <v>26.069999999999936</v>
      </c>
      <c r="F289" s="2">
        <f t="shared" si="26"/>
        <v>14.239499999999907</v>
      </c>
      <c r="G289" s="2">
        <f t="shared" si="28"/>
        <v>84.083999999999989</v>
      </c>
      <c r="O289" s="3">
        <f t="shared" si="29"/>
        <v>2.8478999999999814</v>
      </c>
    </row>
    <row r="290" spans="1:15">
      <c r="A290" s="1">
        <v>40444</v>
      </c>
      <c r="B290" s="2">
        <v>78.569999999999993</v>
      </c>
      <c r="C290" s="2">
        <v>80.530799999999999</v>
      </c>
      <c r="D290" s="2">
        <v>89.976600000000005</v>
      </c>
      <c r="E290" s="2">
        <f t="shared" si="27"/>
        <v>28.69560000000007</v>
      </c>
      <c r="F290" s="2">
        <f t="shared" si="26"/>
        <v>16.910100000000057</v>
      </c>
      <c r="G290" s="2">
        <f t="shared" si="28"/>
        <v>84.309120000000007</v>
      </c>
      <c r="O290" s="3">
        <f t="shared" si="29"/>
        <v>3.3820200000000114</v>
      </c>
    </row>
    <row r="291" spans="1:15">
      <c r="A291" s="1">
        <v>40445</v>
      </c>
      <c r="B291" s="2">
        <v>78.709999999999994</v>
      </c>
      <c r="C291" s="2">
        <v>81.778199999999998</v>
      </c>
      <c r="D291" s="2">
        <v>90.220199999999991</v>
      </c>
      <c r="E291" s="2">
        <f t="shared" si="27"/>
        <v>32.225000000000023</v>
      </c>
      <c r="F291" s="2">
        <f t="shared" si="26"/>
        <v>20.418499999999995</v>
      </c>
      <c r="G291" s="2">
        <f t="shared" si="28"/>
        <v>85.155000000000001</v>
      </c>
      <c r="O291" s="3">
        <f t="shared" si="29"/>
        <v>4.0836999999999986</v>
      </c>
    </row>
    <row r="292" spans="1:15">
      <c r="A292" s="1">
        <v>40448</v>
      </c>
      <c r="B292" s="2">
        <v>80.77</v>
      </c>
      <c r="C292" s="2">
        <v>81.849599999999995</v>
      </c>
      <c r="D292" s="2">
        <v>93.114000000000004</v>
      </c>
      <c r="E292" s="2">
        <f t="shared" si="27"/>
        <v>27.926800000000014</v>
      </c>
      <c r="F292" s="2">
        <f t="shared" si="26"/>
        <v>15.811300000000017</v>
      </c>
      <c r="G292" s="2">
        <f t="shared" si="28"/>
        <v>86.35535999999999</v>
      </c>
      <c r="O292" s="3">
        <f t="shared" si="29"/>
        <v>3.1622600000000034</v>
      </c>
    </row>
    <row r="293" spans="1:15">
      <c r="A293" s="1">
        <v>40449</v>
      </c>
      <c r="B293" s="2">
        <v>82.31</v>
      </c>
      <c r="C293" s="2">
        <v>81.811800000000005</v>
      </c>
      <c r="D293" s="2">
        <v>95.377800000000008</v>
      </c>
      <c r="E293" s="2">
        <f t="shared" si="27"/>
        <v>24.64100000000002</v>
      </c>
      <c r="F293" s="2">
        <f t="shared" si="26"/>
        <v>12.294500000000028</v>
      </c>
      <c r="G293" s="2">
        <f t="shared" si="28"/>
        <v>87.238200000000006</v>
      </c>
      <c r="O293" s="3">
        <f t="shared" si="29"/>
        <v>2.4589000000000056</v>
      </c>
    </row>
    <row r="294" spans="1:15">
      <c r="A294" s="1">
        <v>40450</v>
      </c>
      <c r="B294" s="2">
        <v>83.75</v>
      </c>
      <c r="C294" s="2">
        <v>83.811000000000007</v>
      </c>
      <c r="D294" s="2">
        <v>96.532799999999995</v>
      </c>
      <c r="E294" s="2">
        <f t="shared" si="27"/>
        <v>25.74860000000001</v>
      </c>
      <c r="F294" s="2">
        <f t="shared" si="26"/>
        <v>13.18610000000001</v>
      </c>
      <c r="G294" s="2">
        <f t="shared" si="28"/>
        <v>88.899720000000002</v>
      </c>
      <c r="O294" s="3">
        <f t="shared" si="29"/>
        <v>2.6372200000000019</v>
      </c>
    </row>
    <row r="295" spans="1:15">
      <c r="A295" s="1">
        <v>40451</v>
      </c>
      <c r="B295" s="2">
        <v>83.28</v>
      </c>
      <c r="C295" s="2">
        <v>85.881599999999992</v>
      </c>
      <c r="D295" s="2">
        <v>96.037199999999999</v>
      </c>
      <c r="E295" s="2">
        <f t="shared" si="27"/>
        <v>33.319200000000023</v>
      </c>
      <c r="F295" s="2">
        <f t="shared" si="26"/>
        <v>20.827200000000005</v>
      </c>
      <c r="G295" s="2">
        <f t="shared" si="28"/>
        <v>89.943839999999994</v>
      </c>
      <c r="O295" s="3">
        <f t="shared" si="29"/>
        <v>4.1654400000000011</v>
      </c>
    </row>
    <row r="296" spans="1:15">
      <c r="A296" s="1">
        <v>40452</v>
      </c>
      <c r="B296" s="2">
        <v>84.84</v>
      </c>
      <c r="C296" s="2">
        <v>87.616200000000006</v>
      </c>
      <c r="D296" s="2">
        <v>96.789000000000001</v>
      </c>
      <c r="E296" s="2">
        <f t="shared" si="27"/>
        <v>32.226599999999962</v>
      </c>
      <c r="F296" s="2">
        <f t="shared" si="26"/>
        <v>19.500599999999963</v>
      </c>
      <c r="G296" s="2">
        <f t="shared" si="28"/>
        <v>91.285320000000013</v>
      </c>
      <c r="O296" s="3">
        <f t="shared" si="29"/>
        <v>3.9001199999999927</v>
      </c>
    </row>
    <row r="297" spans="1:15">
      <c r="A297" s="1">
        <v>40455</v>
      </c>
      <c r="B297" s="2">
        <v>85.06</v>
      </c>
      <c r="C297" s="2">
        <v>87.918600000000012</v>
      </c>
      <c r="D297" s="2">
        <v>96.675600000000003</v>
      </c>
      <c r="E297" s="2">
        <f t="shared" si="27"/>
        <v>31.807000000000016</v>
      </c>
      <c r="F297" s="2">
        <f t="shared" si="26"/>
        <v>19.048000000000002</v>
      </c>
      <c r="G297" s="2">
        <f t="shared" si="28"/>
        <v>91.421400000000006</v>
      </c>
      <c r="O297" s="3">
        <f t="shared" si="29"/>
        <v>3.8096000000000005</v>
      </c>
    </row>
    <row r="298" spans="1:15">
      <c r="A298" s="1">
        <v>40456</v>
      </c>
      <c r="B298" s="2">
        <v>83.43</v>
      </c>
      <c r="C298" s="2">
        <v>89.271000000000001</v>
      </c>
      <c r="D298" s="2">
        <v>94.281599999999983</v>
      </c>
      <c r="E298" s="2">
        <f t="shared" si="27"/>
        <v>39.226199999999892</v>
      </c>
      <c r="F298" s="2">
        <f t="shared" si="26"/>
        <v>26.711699999999894</v>
      </c>
      <c r="G298" s="2">
        <f t="shared" si="28"/>
        <v>91.275239999999997</v>
      </c>
      <c r="O298" s="3">
        <f t="shared" si="29"/>
        <v>5.3423399999999788</v>
      </c>
    </row>
    <row r="299" spans="1:15">
      <c r="A299" s="1">
        <v>40457</v>
      </c>
      <c r="B299" s="2">
        <v>84.03</v>
      </c>
      <c r="C299" s="2">
        <v>90.547799999999995</v>
      </c>
      <c r="D299" s="2">
        <v>95.373599999999996</v>
      </c>
      <c r="E299" s="2">
        <f t="shared" si="27"/>
        <v>42.240599999999972</v>
      </c>
      <c r="F299" s="2">
        <f t="shared" si="26"/>
        <v>29.636099999999942</v>
      </c>
      <c r="G299" s="2">
        <f t="shared" si="28"/>
        <v>92.47811999999999</v>
      </c>
      <c r="O299" s="3">
        <f t="shared" si="29"/>
        <v>5.9272199999999886</v>
      </c>
    </row>
    <row r="300" spans="1:15">
      <c r="A300" s="1">
        <v>40458</v>
      </c>
      <c r="B300" s="2">
        <v>83.72</v>
      </c>
      <c r="C300" s="2">
        <v>88.956000000000017</v>
      </c>
      <c r="D300" s="2">
        <v>95.180400000000006</v>
      </c>
      <c r="E300" s="2">
        <f t="shared" si="27"/>
        <v>38.628800000000069</v>
      </c>
      <c r="F300" s="2">
        <f t="shared" si="26"/>
        <v>26.070800000000077</v>
      </c>
      <c r="G300" s="2">
        <f t="shared" si="28"/>
        <v>91.445760000000007</v>
      </c>
      <c r="O300" s="3">
        <f t="shared" si="29"/>
        <v>5.2141600000000157</v>
      </c>
    </row>
    <row r="301" spans="1:15">
      <c r="A301" s="1">
        <v>40459</v>
      </c>
      <c r="B301" s="2">
        <v>83.5</v>
      </c>
      <c r="C301" s="2">
        <v>90.350400000000008</v>
      </c>
      <c r="D301" s="2">
        <v>94.571399999999997</v>
      </c>
      <c r="E301" s="2">
        <f t="shared" si="27"/>
        <v>42.69399999999996</v>
      </c>
      <c r="F301" s="2">
        <f t="shared" si="26"/>
        <v>30.168999999999926</v>
      </c>
      <c r="G301" s="2">
        <f t="shared" si="28"/>
        <v>92.038800000000009</v>
      </c>
      <c r="O301" s="3">
        <f t="shared" si="29"/>
        <v>6.0337999999999852</v>
      </c>
    </row>
    <row r="302" spans="1:15">
      <c r="A302" s="1">
        <v>40462</v>
      </c>
      <c r="B302" s="2">
        <v>84.64</v>
      </c>
      <c r="C302" s="2">
        <v>90.951000000000008</v>
      </c>
      <c r="D302" s="2">
        <v>96.221999999999994</v>
      </c>
      <c r="E302" s="2">
        <f t="shared" si="27"/>
        <v>42.097000000000037</v>
      </c>
      <c r="F302" s="2">
        <f t="shared" si="26"/>
        <v>29.40100000000001</v>
      </c>
      <c r="G302" s="2">
        <f t="shared" si="28"/>
        <v>93.059400000000011</v>
      </c>
      <c r="O302" s="3">
        <f t="shared" si="29"/>
        <v>5.8802000000000021</v>
      </c>
    </row>
    <row r="303" spans="1:15">
      <c r="A303" s="1">
        <v>40463</v>
      </c>
      <c r="B303" s="2">
        <v>84.53</v>
      </c>
      <c r="C303" s="2">
        <v>89.203800000000001</v>
      </c>
      <c r="D303" s="2">
        <v>95.55</v>
      </c>
      <c r="E303" s="2">
        <f t="shared" si="27"/>
        <v>36.061400000000049</v>
      </c>
      <c r="F303" s="2">
        <f t="shared" si="26"/>
        <v>23.38190000000003</v>
      </c>
      <c r="G303" s="2">
        <f t="shared" si="28"/>
        <v>91.742279999999994</v>
      </c>
      <c r="O303" s="3">
        <f t="shared" si="29"/>
        <v>4.6763800000000062</v>
      </c>
    </row>
    <row r="304" spans="1:15">
      <c r="A304" s="1">
        <v>40464</v>
      </c>
      <c r="B304" s="2">
        <v>82.45</v>
      </c>
      <c r="C304" s="2">
        <v>90.976200000000006</v>
      </c>
      <c r="D304" s="2">
        <v>93.387</v>
      </c>
      <c r="E304" s="2">
        <f t="shared" si="27"/>
        <v>47.452600000000018</v>
      </c>
      <c r="F304" s="2">
        <f t="shared" si="26"/>
        <v>35.085100000000011</v>
      </c>
      <c r="G304" s="2">
        <f t="shared" si="28"/>
        <v>91.940520000000006</v>
      </c>
      <c r="O304" s="3">
        <f t="shared" si="29"/>
        <v>7.0170200000000023</v>
      </c>
    </row>
    <row r="305" spans="1:15">
      <c r="A305" s="1">
        <v>40465</v>
      </c>
      <c r="B305" s="2">
        <v>84.37</v>
      </c>
      <c r="C305" s="2">
        <v>89.73299999999999</v>
      </c>
      <c r="D305" s="2">
        <v>95.310599999999994</v>
      </c>
      <c r="E305" s="2">
        <f t="shared" si="27"/>
        <v>37.97019999999992</v>
      </c>
      <c r="F305" s="2">
        <f t="shared" si="26"/>
        <v>25.314699999999903</v>
      </c>
      <c r="G305" s="2">
        <f t="shared" si="28"/>
        <v>91.964039999999983</v>
      </c>
      <c r="O305" s="3">
        <f t="shared" si="29"/>
        <v>5.0629399999999807</v>
      </c>
    </row>
    <row r="306" spans="1:15">
      <c r="A306" s="1">
        <v>40466</v>
      </c>
      <c r="B306" s="2">
        <v>81.099999999999994</v>
      </c>
      <c r="C306" s="2">
        <v>88.3596</v>
      </c>
      <c r="D306" s="2">
        <v>91.715400000000002</v>
      </c>
      <c r="E306" s="2">
        <f t="shared" si="27"/>
        <v>43.009599999999978</v>
      </c>
      <c r="F306" s="2">
        <f t="shared" si="26"/>
        <v>30.844599999999957</v>
      </c>
      <c r="G306" s="2">
        <f t="shared" si="28"/>
        <v>89.701920000000001</v>
      </c>
      <c r="O306" s="3">
        <f t="shared" si="29"/>
        <v>6.1689199999999911</v>
      </c>
    </row>
    <row r="307" spans="1:15">
      <c r="A307" s="1">
        <v>40469</v>
      </c>
      <c r="B307" s="2">
        <v>83.6</v>
      </c>
      <c r="C307" s="2">
        <v>90.363</v>
      </c>
      <c r="D307" s="2">
        <v>94.369799999999998</v>
      </c>
      <c r="E307" s="2">
        <f t="shared" si="27"/>
        <v>41.828599999999994</v>
      </c>
      <c r="F307" s="2">
        <f t="shared" si="26"/>
        <v>29.288599999999974</v>
      </c>
      <c r="G307" s="2">
        <f t="shared" si="28"/>
        <v>91.965720000000005</v>
      </c>
      <c r="O307" s="3">
        <f t="shared" si="29"/>
        <v>5.8577199999999952</v>
      </c>
    </row>
    <row r="308" spans="1:15">
      <c r="A308" s="1">
        <v>40470</v>
      </c>
      <c r="B308" s="2">
        <v>81.83</v>
      </c>
      <c r="C308" s="2">
        <v>86.028600000000012</v>
      </c>
      <c r="D308" s="2">
        <v>93.483599999999996</v>
      </c>
      <c r="E308" s="2">
        <f t="shared" si="27"/>
        <v>35.903000000000077</v>
      </c>
      <c r="F308" s="2">
        <f t="shared" si="26"/>
        <v>23.628500000000088</v>
      </c>
      <c r="G308" s="2">
        <f t="shared" si="28"/>
        <v>89.010600000000011</v>
      </c>
      <c r="O308" s="3">
        <f t="shared" si="29"/>
        <v>4.7257000000000176</v>
      </c>
    </row>
    <row r="309" spans="1:15">
      <c r="A309" s="1">
        <v>40471</v>
      </c>
      <c r="B309" s="2">
        <v>82.96</v>
      </c>
      <c r="C309" s="2">
        <v>87.469199999999987</v>
      </c>
      <c r="D309" s="2">
        <v>94.941000000000003</v>
      </c>
      <c r="E309" s="2">
        <f t="shared" si="27"/>
        <v>37.489599999999996</v>
      </c>
      <c r="F309" s="2">
        <f t="shared" si="26"/>
        <v>25.045599999999979</v>
      </c>
      <c r="G309" s="2">
        <f t="shared" si="28"/>
        <v>90.457920000000001</v>
      </c>
      <c r="O309" s="3">
        <f t="shared" si="29"/>
        <v>5.0091199999999958</v>
      </c>
    </row>
    <row r="310" spans="1:15">
      <c r="A310" s="1">
        <v>40472</v>
      </c>
      <c r="B310" s="2">
        <v>83.54</v>
      </c>
      <c r="C310" s="2">
        <v>85.721999999999994</v>
      </c>
      <c r="D310" s="2">
        <v>95.373599999999996</v>
      </c>
      <c r="E310" s="2">
        <f t="shared" si="27"/>
        <v>30.213199999999915</v>
      </c>
      <c r="F310" s="2">
        <f t="shared" si="26"/>
        <v>17.682199999999909</v>
      </c>
      <c r="G310" s="2">
        <f t="shared" si="28"/>
        <v>89.582639999999998</v>
      </c>
      <c r="O310" s="3">
        <f t="shared" si="29"/>
        <v>3.536439999999982</v>
      </c>
    </row>
    <row r="311" spans="1:15">
      <c r="A311" s="1">
        <v>40473</v>
      </c>
      <c r="B311" s="2">
        <v>83.66</v>
      </c>
      <c r="C311" s="2">
        <v>86.679600000000008</v>
      </c>
      <c r="D311" s="2">
        <v>95.020799999999994</v>
      </c>
      <c r="E311" s="2">
        <f t="shared" si="27"/>
        <v>31.7804000000001</v>
      </c>
      <c r="F311" s="2">
        <f t="shared" si="26"/>
        <v>19.231400000000065</v>
      </c>
      <c r="G311" s="2">
        <f t="shared" si="28"/>
        <v>90.016080000000002</v>
      </c>
      <c r="O311" s="3">
        <f t="shared" si="29"/>
        <v>3.846280000000013</v>
      </c>
    </row>
    <row r="312" spans="1:15">
      <c r="A312" s="1">
        <v>40476</v>
      </c>
      <c r="B312" s="2">
        <v>83.23</v>
      </c>
      <c r="C312" s="2">
        <v>87.246599999999987</v>
      </c>
      <c r="D312" s="2">
        <v>94.47059999999999</v>
      </c>
      <c r="E312" s="2">
        <f t="shared" si="27"/>
        <v>34.530999999999892</v>
      </c>
      <c r="F312" s="2">
        <f t="shared" si="26"/>
        <v>22.046499999999867</v>
      </c>
      <c r="G312" s="2">
        <f t="shared" si="28"/>
        <v>90.136199999999988</v>
      </c>
      <c r="O312" s="3">
        <f t="shared" si="29"/>
        <v>4.4092999999999734</v>
      </c>
    </row>
    <row r="313" spans="1:15">
      <c r="A313" s="1">
        <v>40477</v>
      </c>
      <c r="B313" s="2">
        <v>83.59</v>
      </c>
      <c r="C313" s="2">
        <v>87.947999999999993</v>
      </c>
      <c r="D313" s="2">
        <v>94.605000000000004</v>
      </c>
      <c r="E313" s="2">
        <f t="shared" si="27"/>
        <v>35.103999999999928</v>
      </c>
      <c r="F313" s="2">
        <f t="shared" si="26"/>
        <v>22.565499999999929</v>
      </c>
      <c r="G313" s="2">
        <f t="shared" si="28"/>
        <v>90.610799999999998</v>
      </c>
      <c r="O313" s="3">
        <f t="shared" si="29"/>
        <v>4.5130999999999855</v>
      </c>
    </row>
    <row r="314" spans="1:15">
      <c r="A314" s="1">
        <v>40478</v>
      </c>
      <c r="B314" s="2">
        <v>83.15</v>
      </c>
      <c r="C314" s="2">
        <v>88.283999999999992</v>
      </c>
      <c r="D314" s="2">
        <v>93.739800000000002</v>
      </c>
      <c r="E314" s="2">
        <f t="shared" si="27"/>
        <v>36.58159999999998</v>
      </c>
      <c r="F314" s="2">
        <f t="shared" si="26"/>
        <v>24.109099999999955</v>
      </c>
      <c r="G314" s="2">
        <f t="shared" si="28"/>
        <v>90.466319999999996</v>
      </c>
      <c r="O314" s="3">
        <f t="shared" si="29"/>
        <v>4.8218199999999909</v>
      </c>
    </row>
    <row r="315" spans="1:15">
      <c r="A315" s="1">
        <v>40479</v>
      </c>
      <c r="B315" s="2">
        <v>84.62</v>
      </c>
      <c r="C315" s="2">
        <v>88.783799999999985</v>
      </c>
      <c r="D315" s="2">
        <v>95.423999999999992</v>
      </c>
      <c r="E315" s="2">
        <f t="shared" si="27"/>
        <v>34.099399999999946</v>
      </c>
      <c r="F315" s="2">
        <f t="shared" si="26"/>
        <v>21.406399999999962</v>
      </c>
      <c r="G315" s="2">
        <f t="shared" si="28"/>
        <v>91.439879999999988</v>
      </c>
      <c r="O315" s="3">
        <f t="shared" si="29"/>
        <v>4.2812799999999926</v>
      </c>
    </row>
    <row r="316" spans="1:15">
      <c r="A316" s="1">
        <v>40480</v>
      </c>
      <c r="B316" s="2">
        <v>85.41</v>
      </c>
      <c r="C316" s="2">
        <v>88.388999999999996</v>
      </c>
      <c r="D316" s="2">
        <v>96.0792</v>
      </c>
      <c r="E316" s="2">
        <f t="shared" si="27"/>
        <v>30.275399999999991</v>
      </c>
      <c r="F316" s="2">
        <f t="shared" si="26"/>
        <v>17.463899999999967</v>
      </c>
      <c r="G316" s="2">
        <f t="shared" si="28"/>
        <v>91.46508</v>
      </c>
      <c r="O316" s="3">
        <f t="shared" si="29"/>
        <v>3.4927799999999936</v>
      </c>
    </row>
    <row r="317" spans="1:15">
      <c r="A317" s="1">
        <v>40483</v>
      </c>
      <c r="B317" s="2">
        <v>86.38</v>
      </c>
      <c r="C317" s="2">
        <v>87.901799999999994</v>
      </c>
      <c r="D317" s="2">
        <v>97.481999999999985</v>
      </c>
      <c r="E317" s="2">
        <f t="shared" si="27"/>
        <v>26.769400000000019</v>
      </c>
      <c r="F317" s="2">
        <f t="shared" si="26"/>
        <v>13.812400000000025</v>
      </c>
      <c r="G317" s="2">
        <f t="shared" si="28"/>
        <v>91.733879999999999</v>
      </c>
      <c r="O317" s="3">
        <f t="shared" si="29"/>
        <v>2.7624800000000049</v>
      </c>
    </row>
    <row r="318" spans="1:15">
      <c r="A318" s="1">
        <v>40484</v>
      </c>
      <c r="B318" s="2">
        <v>88</v>
      </c>
      <c r="C318" s="2">
        <v>88.603200000000001</v>
      </c>
      <c r="D318" s="2">
        <v>99.577800000000011</v>
      </c>
      <c r="E318" s="2">
        <f t="shared" si="27"/>
        <v>24.965199999999982</v>
      </c>
      <c r="F318" s="2">
        <f t="shared" si="26"/>
        <v>11.765199999999993</v>
      </c>
      <c r="G318" s="2">
        <f t="shared" si="28"/>
        <v>92.993040000000008</v>
      </c>
      <c r="O318" s="3">
        <f t="shared" si="29"/>
        <v>2.3530399999999987</v>
      </c>
    </row>
    <row r="319" spans="1:15">
      <c r="A319" s="1">
        <v>40485</v>
      </c>
      <c r="B319" s="2">
        <v>88.11</v>
      </c>
      <c r="C319" s="2">
        <v>89.795999999999992</v>
      </c>
      <c r="D319" s="2">
        <v>100.065</v>
      </c>
      <c r="E319" s="2">
        <f t="shared" si="27"/>
        <v>28.967999999999961</v>
      </c>
      <c r="F319" s="2">
        <f t="shared" si="26"/>
        <v>15.751499999999965</v>
      </c>
      <c r="G319" s="2">
        <f t="shared" si="28"/>
        <v>93.903599999999997</v>
      </c>
      <c r="O319" s="3">
        <f t="shared" si="29"/>
        <v>3.150299999999993</v>
      </c>
    </row>
    <row r="320" spans="1:15">
      <c r="A320" s="1">
        <v>40486</v>
      </c>
      <c r="B320" s="2">
        <v>88.46</v>
      </c>
      <c r="C320" s="2">
        <v>91.438200000000009</v>
      </c>
      <c r="D320" s="2">
        <v>100.58160000000001</v>
      </c>
      <c r="E320" s="2">
        <f t="shared" si="27"/>
        <v>33.177800000000104</v>
      </c>
      <c r="F320" s="2">
        <f t="shared" si="26"/>
        <v>19.908800000000099</v>
      </c>
      <c r="G320" s="2">
        <f t="shared" si="28"/>
        <v>95.095560000000006</v>
      </c>
      <c r="O320" s="3">
        <f t="shared" si="29"/>
        <v>3.98176000000002</v>
      </c>
    </row>
    <row r="321" spans="1:15">
      <c r="A321" s="1">
        <v>40487</v>
      </c>
      <c r="B321" s="2">
        <v>88.33</v>
      </c>
      <c r="C321" s="2">
        <v>91.56</v>
      </c>
      <c r="D321" s="2">
        <v>100.7706</v>
      </c>
      <c r="E321" s="2">
        <f t="shared" si="27"/>
        <v>34.571200000000033</v>
      </c>
      <c r="F321" s="2">
        <f t="shared" si="26"/>
        <v>21.321700000000021</v>
      </c>
      <c r="G321" s="2">
        <f t="shared" si="28"/>
        <v>95.244240000000005</v>
      </c>
      <c r="O321" s="3">
        <f t="shared" si="29"/>
        <v>4.2643400000000042</v>
      </c>
    </row>
    <row r="322" spans="1:15">
      <c r="A322" s="1">
        <v>40490</v>
      </c>
      <c r="B322" s="2">
        <v>88.96</v>
      </c>
      <c r="C322" s="2">
        <v>91.497</v>
      </c>
      <c r="D322" s="2">
        <v>101.871</v>
      </c>
      <c r="E322" s="2">
        <f t="shared" si="27"/>
        <v>33.432999999999993</v>
      </c>
      <c r="F322" s="2">
        <f t="shared" si="26"/>
        <v>20.088999999999999</v>
      </c>
      <c r="G322" s="2">
        <f t="shared" si="28"/>
        <v>95.646600000000007</v>
      </c>
      <c r="O322" s="3">
        <f t="shared" si="29"/>
        <v>4.0177999999999994</v>
      </c>
    </row>
    <row r="323" spans="1:15">
      <c r="A323" s="1">
        <v>40491</v>
      </c>
      <c r="B323" s="2">
        <v>88.81</v>
      </c>
      <c r="C323" s="2">
        <v>91.77</v>
      </c>
      <c r="D323" s="2">
        <v>101.25360000000001</v>
      </c>
      <c r="E323" s="2">
        <f t="shared" si="27"/>
        <v>33.767200000000003</v>
      </c>
      <c r="F323" s="2">
        <f t="shared" ref="F323:F386" si="30">3*C323+2*D323-5*B323*(1+$D$1)</f>
        <v>20.445699999999988</v>
      </c>
      <c r="G323" s="2">
        <f t="shared" si="28"/>
        <v>95.56344</v>
      </c>
      <c r="O323" s="3">
        <f t="shared" si="29"/>
        <v>4.0891399999999978</v>
      </c>
    </row>
    <row r="324" spans="1:15">
      <c r="A324" s="1">
        <v>40492</v>
      </c>
      <c r="B324" s="2">
        <v>86.34</v>
      </c>
      <c r="C324" s="2">
        <v>93.920400000000001</v>
      </c>
      <c r="D324" s="2">
        <v>98.620199999999997</v>
      </c>
      <c r="E324" s="2">
        <f t="shared" ref="E324:E387" si="31">3*C324+2*D324-5*B324</f>
        <v>47.301600000000008</v>
      </c>
      <c r="F324" s="2">
        <f t="shared" si="30"/>
        <v>34.350599999999986</v>
      </c>
      <c r="G324" s="2">
        <f t="shared" ref="G324:G387" si="32">0.6*C324+0.4*D324</f>
        <v>95.800319999999999</v>
      </c>
      <c r="O324" s="3">
        <f t="shared" ref="O324:O387" si="33">F324/5</f>
        <v>6.8701199999999973</v>
      </c>
    </row>
    <row r="325" spans="1:15">
      <c r="A325" s="1">
        <v>40493</v>
      </c>
      <c r="B325" s="2">
        <v>86.7</v>
      </c>
      <c r="C325" s="2">
        <v>93.8994</v>
      </c>
      <c r="D325" s="2">
        <v>99.204000000000008</v>
      </c>
      <c r="E325" s="2">
        <f t="shared" si="31"/>
        <v>46.606200000000001</v>
      </c>
      <c r="F325" s="2">
        <f t="shared" si="30"/>
        <v>33.601200000000006</v>
      </c>
      <c r="G325" s="2">
        <f t="shared" si="32"/>
        <v>96.021240000000006</v>
      </c>
      <c r="O325" s="3">
        <f t="shared" si="33"/>
        <v>6.7202400000000013</v>
      </c>
    </row>
    <row r="326" spans="1:15">
      <c r="A326" s="1">
        <v>40494</v>
      </c>
      <c r="B326" s="2">
        <v>84.73</v>
      </c>
      <c r="C326" s="2">
        <v>92.81580000000001</v>
      </c>
      <c r="D326" s="2">
        <v>96.64200000000001</v>
      </c>
      <c r="E326" s="2">
        <f t="shared" si="31"/>
        <v>48.081399999999974</v>
      </c>
      <c r="F326" s="2">
        <f t="shared" si="30"/>
        <v>35.371899999999982</v>
      </c>
      <c r="G326" s="2">
        <f t="shared" si="32"/>
        <v>94.346280000000007</v>
      </c>
      <c r="O326" s="3">
        <f t="shared" si="33"/>
        <v>7.0743799999999961</v>
      </c>
    </row>
    <row r="327" spans="1:15">
      <c r="A327" s="1">
        <v>40497</v>
      </c>
      <c r="B327" s="2">
        <v>83.28</v>
      </c>
      <c r="C327" s="2">
        <v>92.19</v>
      </c>
      <c r="D327" s="2">
        <v>94.281599999999983</v>
      </c>
      <c r="E327" s="2">
        <f t="shared" si="31"/>
        <v>48.733200000000011</v>
      </c>
      <c r="F327" s="2">
        <f t="shared" si="30"/>
        <v>36.241199999999992</v>
      </c>
      <c r="G327" s="2">
        <f t="shared" si="32"/>
        <v>93.026639999999986</v>
      </c>
      <c r="O327" s="3">
        <f t="shared" si="33"/>
        <v>7.2482399999999982</v>
      </c>
    </row>
    <row r="328" spans="1:15">
      <c r="A328" s="1">
        <v>40498</v>
      </c>
      <c r="B328" s="2">
        <v>85.05</v>
      </c>
      <c r="C328" s="2">
        <v>90.539400000000001</v>
      </c>
      <c r="D328" s="2">
        <v>96.024599999999992</v>
      </c>
      <c r="E328" s="2">
        <f t="shared" si="31"/>
        <v>38.417399999999986</v>
      </c>
      <c r="F328" s="2">
        <f t="shared" si="30"/>
        <v>25.659899999999993</v>
      </c>
      <c r="G328" s="2">
        <f t="shared" si="32"/>
        <v>92.73348</v>
      </c>
      <c r="O328" s="3">
        <f t="shared" si="33"/>
        <v>5.1319799999999987</v>
      </c>
    </row>
    <row r="329" spans="1:15">
      <c r="A329" s="1">
        <v>40499</v>
      </c>
      <c r="B329" s="2">
        <v>84.34</v>
      </c>
      <c r="C329" s="2">
        <v>90.631799999999984</v>
      </c>
      <c r="D329" s="2">
        <v>95.73060000000001</v>
      </c>
      <c r="E329" s="2">
        <f t="shared" si="31"/>
        <v>41.656599999999912</v>
      </c>
      <c r="F329" s="2">
        <f t="shared" si="30"/>
        <v>29.005599999999902</v>
      </c>
      <c r="G329" s="2">
        <f t="shared" si="32"/>
        <v>92.671319999999994</v>
      </c>
      <c r="O329" s="3">
        <f t="shared" si="33"/>
        <v>5.8011199999999805</v>
      </c>
    </row>
    <row r="330" spans="1:15">
      <c r="A330" s="1">
        <v>40500</v>
      </c>
      <c r="B330" s="2">
        <v>83.96</v>
      </c>
      <c r="C330" s="2">
        <v>93.5886</v>
      </c>
      <c r="D330" s="2">
        <v>96.083399999999997</v>
      </c>
      <c r="E330" s="2">
        <f t="shared" si="31"/>
        <v>53.132600000000025</v>
      </c>
      <c r="F330" s="2">
        <f t="shared" si="30"/>
        <v>40.538600000000031</v>
      </c>
      <c r="G330" s="2">
        <f t="shared" si="32"/>
        <v>94.586520000000007</v>
      </c>
      <c r="O330" s="3">
        <f t="shared" si="33"/>
        <v>8.1077200000000058</v>
      </c>
    </row>
    <row r="331" spans="1:15">
      <c r="A331" s="1">
        <v>40501</v>
      </c>
      <c r="B331" s="2">
        <v>83.25</v>
      </c>
      <c r="C331" s="2">
        <v>92.231999999999985</v>
      </c>
      <c r="D331" s="2">
        <v>95.822999999999993</v>
      </c>
      <c r="E331" s="2">
        <f t="shared" si="31"/>
        <v>52.091999999999985</v>
      </c>
      <c r="F331" s="2">
        <f t="shared" si="30"/>
        <v>39.604499999999973</v>
      </c>
      <c r="G331" s="2">
        <f t="shared" si="32"/>
        <v>93.668399999999991</v>
      </c>
      <c r="O331" s="3">
        <f t="shared" si="33"/>
        <v>7.9208999999999943</v>
      </c>
    </row>
    <row r="332" spans="1:15">
      <c r="A332" s="1">
        <v>40504</v>
      </c>
      <c r="B332" s="2">
        <v>85.84</v>
      </c>
      <c r="C332" s="2">
        <v>90.379800000000003</v>
      </c>
      <c r="D332" s="2">
        <v>98.851200000000006</v>
      </c>
      <c r="E332" s="2">
        <f t="shared" si="31"/>
        <v>39.641799999999989</v>
      </c>
      <c r="F332" s="2">
        <f t="shared" si="30"/>
        <v>26.765799999999956</v>
      </c>
      <c r="G332" s="2">
        <f t="shared" si="32"/>
        <v>93.768360000000001</v>
      </c>
      <c r="O332" s="3">
        <f t="shared" si="33"/>
        <v>5.353159999999991</v>
      </c>
    </row>
    <row r="333" spans="1:15">
      <c r="A333" s="1">
        <v>40505</v>
      </c>
      <c r="B333" s="2">
        <v>85.58</v>
      </c>
      <c r="C333" s="2">
        <v>89.636399999999995</v>
      </c>
      <c r="D333" s="2">
        <v>98.506799999999984</v>
      </c>
      <c r="E333" s="2">
        <f t="shared" si="31"/>
        <v>38.022799999999961</v>
      </c>
      <c r="F333" s="2">
        <f t="shared" si="30"/>
        <v>25.185799999999972</v>
      </c>
      <c r="G333" s="2">
        <f t="shared" si="32"/>
        <v>93.184559999999991</v>
      </c>
      <c r="O333" s="3">
        <f t="shared" si="33"/>
        <v>5.0371599999999948</v>
      </c>
    </row>
    <row r="334" spans="1:15">
      <c r="A334" s="1">
        <v>40506</v>
      </c>
      <c r="B334" s="2">
        <v>87.34</v>
      </c>
      <c r="C334" s="2">
        <v>92.971199999999996</v>
      </c>
      <c r="D334" s="2">
        <v>100.6446</v>
      </c>
      <c r="E334" s="2">
        <f t="shared" si="31"/>
        <v>43.502799999999922</v>
      </c>
      <c r="F334" s="2">
        <f t="shared" si="30"/>
        <v>30.401799999999923</v>
      </c>
      <c r="G334" s="2">
        <f t="shared" si="32"/>
        <v>96.040559999999999</v>
      </c>
      <c r="O334" s="3">
        <f t="shared" si="33"/>
        <v>6.0803599999999847</v>
      </c>
    </row>
    <row r="335" spans="1:15">
      <c r="A335" s="1">
        <v>40508</v>
      </c>
      <c r="B335" s="2">
        <v>85.92</v>
      </c>
      <c r="C335" s="2">
        <v>92.832600000000014</v>
      </c>
      <c r="D335" s="2">
        <v>97.990200000000002</v>
      </c>
      <c r="E335" s="2">
        <f t="shared" si="31"/>
        <v>44.878199999999993</v>
      </c>
      <c r="F335" s="2">
        <f t="shared" si="30"/>
        <v>31.990199999999959</v>
      </c>
      <c r="G335" s="2">
        <f t="shared" si="32"/>
        <v>94.895640000000014</v>
      </c>
      <c r="O335" s="3">
        <f t="shared" si="33"/>
        <v>6.398039999999992</v>
      </c>
    </row>
    <row r="336" spans="1:15">
      <c r="A336" s="1">
        <v>40511</v>
      </c>
      <c r="B336" s="2">
        <v>88.87</v>
      </c>
      <c r="C336" s="2">
        <v>95.95320000000001</v>
      </c>
      <c r="D336" s="2">
        <v>101.325</v>
      </c>
      <c r="E336" s="2">
        <f t="shared" si="31"/>
        <v>46.159599999999955</v>
      </c>
      <c r="F336" s="2">
        <f t="shared" si="30"/>
        <v>32.829099999999926</v>
      </c>
      <c r="G336" s="2">
        <f t="shared" si="32"/>
        <v>98.101920000000007</v>
      </c>
      <c r="O336" s="3">
        <f t="shared" si="33"/>
        <v>6.5658199999999853</v>
      </c>
    </row>
    <row r="337" spans="1:15">
      <c r="A337" s="1">
        <v>40512</v>
      </c>
      <c r="B337" s="2">
        <v>90.69</v>
      </c>
      <c r="C337" s="2">
        <v>95.138400000000004</v>
      </c>
      <c r="D337" s="2">
        <v>103.2234</v>
      </c>
      <c r="E337" s="2">
        <f t="shared" si="31"/>
        <v>38.412000000000035</v>
      </c>
      <c r="F337" s="2">
        <f t="shared" si="30"/>
        <v>24.808500000000038</v>
      </c>
      <c r="G337" s="2">
        <f t="shared" si="32"/>
        <v>98.372399999999999</v>
      </c>
      <c r="O337" s="3">
        <f t="shared" si="33"/>
        <v>4.9617000000000075</v>
      </c>
    </row>
    <row r="338" spans="1:15">
      <c r="A338" s="1">
        <v>40513</v>
      </c>
      <c r="B338" s="2">
        <v>91.42</v>
      </c>
      <c r="C338" s="2">
        <v>96.616799999999984</v>
      </c>
      <c r="D338" s="2">
        <v>104.664</v>
      </c>
      <c r="E338" s="2">
        <f t="shared" si="31"/>
        <v>42.078399999999874</v>
      </c>
      <c r="F338" s="2">
        <f t="shared" si="30"/>
        <v>28.365399999999852</v>
      </c>
      <c r="G338" s="2">
        <f t="shared" si="32"/>
        <v>99.835679999999996</v>
      </c>
      <c r="O338" s="3">
        <f t="shared" si="33"/>
        <v>5.6730799999999704</v>
      </c>
    </row>
    <row r="339" spans="1:15">
      <c r="A339" s="1">
        <v>40514</v>
      </c>
      <c r="B339" s="2">
        <v>91.45</v>
      </c>
      <c r="C339" s="2">
        <v>98.922600000000003</v>
      </c>
      <c r="D339" s="2">
        <v>104.26919999999998</v>
      </c>
      <c r="E339" s="2">
        <f t="shared" si="31"/>
        <v>48.05619999999999</v>
      </c>
      <c r="F339" s="2">
        <f t="shared" si="30"/>
        <v>34.33869999999996</v>
      </c>
      <c r="G339" s="2">
        <f t="shared" si="32"/>
        <v>101.06124</v>
      </c>
      <c r="O339" s="3">
        <f t="shared" si="33"/>
        <v>6.8677399999999924</v>
      </c>
    </row>
    <row r="340" spans="1:15">
      <c r="A340" s="1">
        <v>40515</v>
      </c>
      <c r="B340" s="2">
        <v>91.39</v>
      </c>
      <c r="C340" s="2">
        <v>98.788200000000003</v>
      </c>
      <c r="D340" s="2">
        <v>103.68120000000002</v>
      </c>
      <c r="E340" s="2">
        <f t="shared" si="31"/>
        <v>46.777000000000044</v>
      </c>
      <c r="F340" s="2">
        <f t="shared" si="30"/>
        <v>33.068500000000029</v>
      </c>
      <c r="G340" s="2">
        <f t="shared" si="32"/>
        <v>100.74540000000002</v>
      </c>
      <c r="O340" s="3">
        <f t="shared" si="33"/>
        <v>6.6137000000000059</v>
      </c>
    </row>
    <row r="341" spans="1:15">
      <c r="A341" s="1">
        <v>40518</v>
      </c>
      <c r="B341" s="2">
        <v>90.77</v>
      </c>
      <c r="C341" s="2">
        <v>98.351399999999998</v>
      </c>
      <c r="D341" s="2">
        <v>103.3116</v>
      </c>
      <c r="E341" s="2">
        <f t="shared" si="31"/>
        <v>47.827400000000011</v>
      </c>
      <c r="F341" s="2">
        <f t="shared" si="30"/>
        <v>34.211900000000014</v>
      </c>
      <c r="G341" s="2">
        <f t="shared" si="32"/>
        <v>100.33547999999999</v>
      </c>
      <c r="O341" s="3">
        <f t="shared" si="33"/>
        <v>6.842380000000003</v>
      </c>
    </row>
    <row r="342" spans="1:15">
      <c r="A342" s="1">
        <v>40519</v>
      </c>
      <c r="B342" s="2">
        <v>90.99</v>
      </c>
      <c r="C342" s="2">
        <v>97.566000000000003</v>
      </c>
      <c r="D342" s="2">
        <v>103.9752</v>
      </c>
      <c r="E342" s="2">
        <f t="shared" si="31"/>
        <v>45.698399999999992</v>
      </c>
      <c r="F342" s="2">
        <f t="shared" si="30"/>
        <v>32.04989999999998</v>
      </c>
      <c r="G342" s="2">
        <f t="shared" si="32"/>
        <v>100.12968000000001</v>
      </c>
      <c r="O342" s="3">
        <f t="shared" si="33"/>
        <v>6.4099799999999956</v>
      </c>
    </row>
    <row r="343" spans="1:15">
      <c r="A343" s="1">
        <v>40520</v>
      </c>
      <c r="B343" s="2">
        <v>90.48</v>
      </c>
      <c r="C343" s="2">
        <v>96.793200000000013</v>
      </c>
      <c r="D343" s="2">
        <v>103.4502</v>
      </c>
      <c r="E343" s="2">
        <f t="shared" si="31"/>
        <v>44.879999999999995</v>
      </c>
      <c r="F343" s="2">
        <f t="shared" si="30"/>
        <v>31.307999999999993</v>
      </c>
      <c r="G343" s="2">
        <f t="shared" si="32"/>
        <v>99.456000000000003</v>
      </c>
      <c r="O343" s="3">
        <f t="shared" si="33"/>
        <v>6.2615999999999987</v>
      </c>
    </row>
    <row r="344" spans="1:15">
      <c r="A344" s="1">
        <v>40521</v>
      </c>
      <c r="B344" s="2">
        <v>91.19</v>
      </c>
      <c r="C344" s="2">
        <v>98.301000000000002</v>
      </c>
      <c r="D344" s="2">
        <v>103.80300000000001</v>
      </c>
      <c r="E344" s="2">
        <f t="shared" si="31"/>
        <v>46.559000000000026</v>
      </c>
      <c r="F344" s="2">
        <f t="shared" si="30"/>
        <v>32.88050000000004</v>
      </c>
      <c r="G344" s="2">
        <f t="shared" si="32"/>
        <v>100.5018</v>
      </c>
      <c r="O344" s="3">
        <f t="shared" si="33"/>
        <v>6.5761000000000083</v>
      </c>
    </row>
    <row r="345" spans="1:15">
      <c r="A345" s="1">
        <v>40522</v>
      </c>
      <c r="B345" s="2">
        <v>91.21</v>
      </c>
      <c r="C345" s="2">
        <v>96.990600000000001</v>
      </c>
      <c r="D345" s="2">
        <v>103.6896</v>
      </c>
      <c r="E345" s="2">
        <f t="shared" si="31"/>
        <v>42.301000000000045</v>
      </c>
      <c r="F345" s="2">
        <f t="shared" si="30"/>
        <v>28.619500000000016</v>
      </c>
      <c r="G345" s="2">
        <f t="shared" si="32"/>
        <v>99.670199999999994</v>
      </c>
      <c r="O345" s="3">
        <f t="shared" si="33"/>
        <v>5.7239000000000031</v>
      </c>
    </row>
    <row r="346" spans="1:15">
      <c r="A346" s="1">
        <v>40525</v>
      </c>
      <c r="B346" s="2">
        <v>92.2</v>
      </c>
      <c r="C346" s="2">
        <v>97.372799999999998</v>
      </c>
      <c r="D346" s="2">
        <v>104.28179999999999</v>
      </c>
      <c r="E346" s="2">
        <f t="shared" si="31"/>
        <v>39.682000000000016</v>
      </c>
      <c r="F346" s="2">
        <f t="shared" si="30"/>
        <v>25.852000000000032</v>
      </c>
      <c r="G346" s="2">
        <f t="shared" si="32"/>
        <v>100.13639999999999</v>
      </c>
      <c r="O346" s="3">
        <f t="shared" si="33"/>
        <v>5.1704000000000061</v>
      </c>
    </row>
    <row r="347" spans="1:15">
      <c r="A347" s="1">
        <v>40526</v>
      </c>
      <c r="B347" s="2">
        <v>91.71</v>
      </c>
      <c r="C347" s="2">
        <v>96.448799999999991</v>
      </c>
      <c r="D347" s="2">
        <v>103.929</v>
      </c>
      <c r="E347" s="2">
        <f t="shared" si="31"/>
        <v>38.65440000000001</v>
      </c>
      <c r="F347" s="2">
        <f t="shared" si="30"/>
        <v>24.897899999999993</v>
      </c>
      <c r="G347" s="2">
        <f t="shared" si="32"/>
        <v>99.440879999999993</v>
      </c>
      <c r="O347" s="3">
        <f t="shared" si="33"/>
        <v>4.9795799999999986</v>
      </c>
    </row>
    <row r="348" spans="1:15">
      <c r="A348" s="1">
        <v>40527</v>
      </c>
      <c r="B348" s="2">
        <v>91.67</v>
      </c>
      <c r="C348" s="2">
        <v>96.986399999999989</v>
      </c>
      <c r="D348" s="2">
        <v>103.761</v>
      </c>
      <c r="E348" s="2">
        <f t="shared" si="31"/>
        <v>40.131199999999922</v>
      </c>
      <c r="F348" s="2">
        <f t="shared" si="30"/>
        <v>26.380699999999933</v>
      </c>
      <c r="G348" s="2">
        <f t="shared" si="32"/>
        <v>99.696239999999989</v>
      </c>
      <c r="O348" s="3">
        <f t="shared" si="33"/>
        <v>5.2761399999999865</v>
      </c>
    </row>
    <row r="349" spans="1:15">
      <c r="A349" s="1">
        <v>40528</v>
      </c>
      <c r="B349" s="2">
        <v>92.74</v>
      </c>
      <c r="C349" s="2">
        <v>96.780600000000007</v>
      </c>
      <c r="D349" s="2">
        <v>104.5296</v>
      </c>
      <c r="E349" s="2">
        <f t="shared" si="31"/>
        <v>35.701000000000079</v>
      </c>
      <c r="F349" s="2">
        <f t="shared" si="30"/>
        <v>21.790000000000077</v>
      </c>
      <c r="G349" s="2">
        <f t="shared" si="32"/>
        <v>99.880200000000002</v>
      </c>
      <c r="O349" s="3">
        <f t="shared" si="33"/>
        <v>4.3580000000000156</v>
      </c>
    </row>
    <row r="350" spans="1:15">
      <c r="A350" s="1">
        <v>40529</v>
      </c>
      <c r="B350" s="2">
        <v>93.2</v>
      </c>
      <c r="C350" s="2">
        <v>97.3476</v>
      </c>
      <c r="D350" s="2">
        <v>105.51659999999998</v>
      </c>
      <c r="E350" s="2">
        <f t="shared" si="31"/>
        <v>37.075999999999965</v>
      </c>
      <c r="F350" s="2">
        <f t="shared" si="30"/>
        <v>23.095999999999947</v>
      </c>
      <c r="G350" s="2">
        <f t="shared" si="32"/>
        <v>100.61519999999999</v>
      </c>
      <c r="O350" s="3">
        <f t="shared" si="33"/>
        <v>4.6191999999999895</v>
      </c>
    </row>
    <row r="351" spans="1:15">
      <c r="A351" s="1">
        <v>40532</v>
      </c>
      <c r="B351" s="2">
        <v>93.65</v>
      </c>
      <c r="C351" s="2">
        <v>99.86760000000001</v>
      </c>
      <c r="D351" s="2">
        <v>106.953</v>
      </c>
      <c r="E351" s="2">
        <f t="shared" si="31"/>
        <v>45.258800000000065</v>
      </c>
      <c r="F351" s="2">
        <f t="shared" si="30"/>
        <v>31.211300000000051</v>
      </c>
      <c r="G351" s="2">
        <f t="shared" si="32"/>
        <v>102.70176000000001</v>
      </c>
      <c r="O351" s="3">
        <f t="shared" si="33"/>
        <v>6.2422600000000106</v>
      </c>
    </row>
    <row r="352" spans="1:15">
      <c r="A352" s="1">
        <v>40533</v>
      </c>
      <c r="B352" s="2">
        <v>94.25</v>
      </c>
      <c r="C352" s="2">
        <v>100.73699999999999</v>
      </c>
      <c r="D352" s="2">
        <v>107.4234</v>
      </c>
      <c r="E352" s="2">
        <f t="shared" si="31"/>
        <v>45.807800000000043</v>
      </c>
      <c r="F352" s="2">
        <f t="shared" si="30"/>
        <v>31.670300000000054</v>
      </c>
      <c r="G352" s="2">
        <f t="shared" si="32"/>
        <v>103.41155999999999</v>
      </c>
      <c r="O352" s="3">
        <f t="shared" si="33"/>
        <v>6.3340600000000107</v>
      </c>
    </row>
    <row r="353" spans="1:15">
      <c r="A353" s="1">
        <v>40534</v>
      </c>
      <c r="B353" s="2">
        <v>93.85</v>
      </c>
      <c r="C353" s="2">
        <v>101.82900000000001</v>
      </c>
      <c r="D353" s="2">
        <v>106.4742</v>
      </c>
      <c r="E353" s="2">
        <f t="shared" si="31"/>
        <v>49.185400000000072</v>
      </c>
      <c r="F353" s="2">
        <f t="shared" si="30"/>
        <v>35.107900000000086</v>
      </c>
      <c r="G353" s="2">
        <f t="shared" si="32"/>
        <v>103.68708000000001</v>
      </c>
      <c r="O353" s="3">
        <f t="shared" si="33"/>
        <v>7.021580000000017</v>
      </c>
    </row>
    <row r="354" spans="1:15">
      <c r="A354" s="1">
        <v>40535</v>
      </c>
      <c r="B354" s="2">
        <v>94.38</v>
      </c>
      <c r="C354" s="2">
        <v>102.58920000000001</v>
      </c>
      <c r="D354" s="2">
        <v>106.848</v>
      </c>
      <c r="E354" s="2">
        <f t="shared" si="31"/>
        <v>49.563600000000065</v>
      </c>
      <c r="F354" s="2">
        <f t="shared" si="30"/>
        <v>35.406600000000026</v>
      </c>
      <c r="G354" s="2">
        <f t="shared" si="32"/>
        <v>104.29272</v>
      </c>
      <c r="O354" s="3">
        <f t="shared" si="33"/>
        <v>7.0813200000000052</v>
      </c>
    </row>
    <row r="355" spans="1:15">
      <c r="A355" s="1">
        <v>40539</v>
      </c>
      <c r="B355" s="2">
        <v>94.14</v>
      </c>
      <c r="C355" s="2">
        <v>101.6778</v>
      </c>
      <c r="D355" s="2">
        <v>106.81019999999999</v>
      </c>
      <c r="E355" s="2">
        <f t="shared" si="31"/>
        <v>47.953800000000058</v>
      </c>
      <c r="F355" s="2">
        <f t="shared" si="30"/>
        <v>33.83280000000002</v>
      </c>
      <c r="G355" s="2">
        <f t="shared" si="32"/>
        <v>103.73076</v>
      </c>
      <c r="O355" s="3">
        <f t="shared" si="33"/>
        <v>6.7665600000000037</v>
      </c>
    </row>
    <row r="356" spans="1:15">
      <c r="A356" s="1">
        <v>40540</v>
      </c>
      <c r="B356" s="2">
        <v>93.09</v>
      </c>
      <c r="C356" s="2">
        <v>101.0352</v>
      </c>
      <c r="D356" s="2">
        <v>105.4914</v>
      </c>
      <c r="E356" s="2">
        <f t="shared" si="31"/>
        <v>48.638399999999933</v>
      </c>
      <c r="F356" s="2">
        <f t="shared" si="30"/>
        <v>34.674899999999923</v>
      </c>
      <c r="G356" s="2">
        <f t="shared" si="32"/>
        <v>102.81768</v>
      </c>
      <c r="O356" s="3">
        <f t="shared" si="33"/>
        <v>6.9349799999999844</v>
      </c>
    </row>
    <row r="357" spans="1:15">
      <c r="A357" s="1">
        <v>40541</v>
      </c>
      <c r="B357" s="2">
        <v>94.75</v>
      </c>
      <c r="C357" s="2">
        <v>100.3968</v>
      </c>
      <c r="D357" s="2">
        <v>107.14200000000001</v>
      </c>
      <c r="E357" s="2">
        <f t="shared" si="31"/>
        <v>41.72440000000006</v>
      </c>
      <c r="F357" s="2">
        <f t="shared" si="30"/>
        <v>27.511900000000026</v>
      </c>
      <c r="G357" s="2">
        <f t="shared" si="32"/>
        <v>103.09488</v>
      </c>
      <c r="O357" s="3">
        <f t="shared" si="33"/>
        <v>5.5023800000000049</v>
      </c>
    </row>
    <row r="358" spans="1:15">
      <c r="A358" s="1">
        <v>40542</v>
      </c>
      <c r="B358" s="2">
        <v>94.84</v>
      </c>
      <c r="C358" s="2">
        <v>100.4556</v>
      </c>
      <c r="D358" s="2">
        <v>107.352</v>
      </c>
      <c r="E358" s="2">
        <f t="shared" si="31"/>
        <v>41.870799999999917</v>
      </c>
      <c r="F358" s="2">
        <f t="shared" si="30"/>
        <v>27.644799999999918</v>
      </c>
      <c r="G358" s="2">
        <f t="shared" si="32"/>
        <v>103.21415999999999</v>
      </c>
      <c r="O358" s="3">
        <f t="shared" si="33"/>
        <v>5.5289599999999837</v>
      </c>
    </row>
    <row r="359" spans="1:15">
      <c r="A359" s="1">
        <v>40543</v>
      </c>
      <c r="B359" s="2">
        <v>93.53</v>
      </c>
      <c r="C359" s="2">
        <v>103.03439999999999</v>
      </c>
      <c r="D359" s="2">
        <v>105.58800000000001</v>
      </c>
      <c r="E359" s="2">
        <f t="shared" si="31"/>
        <v>52.629199999999969</v>
      </c>
      <c r="F359" s="2">
        <f t="shared" si="30"/>
        <v>38.599699999999984</v>
      </c>
      <c r="G359" s="2">
        <f t="shared" si="32"/>
        <v>104.05583999999999</v>
      </c>
      <c r="O359" s="3">
        <f t="shared" si="33"/>
        <v>7.7199399999999967</v>
      </c>
    </row>
    <row r="360" spans="1:15">
      <c r="A360" s="1">
        <v>40546</v>
      </c>
      <c r="B360" s="2">
        <v>95.5</v>
      </c>
      <c r="C360" s="2">
        <v>101.94659999999999</v>
      </c>
      <c r="D360" s="2">
        <v>107.247</v>
      </c>
      <c r="E360" s="2">
        <f t="shared" si="31"/>
        <v>42.833799999999997</v>
      </c>
      <c r="F360" s="2">
        <f t="shared" si="30"/>
        <v>28.508800000000008</v>
      </c>
      <c r="G360" s="2">
        <f t="shared" si="32"/>
        <v>104.06675999999999</v>
      </c>
      <c r="O360" s="3">
        <f t="shared" si="33"/>
        <v>5.7017600000000019</v>
      </c>
    </row>
    <row r="361" spans="1:15">
      <c r="A361" s="1">
        <v>40547</v>
      </c>
      <c r="B361" s="2">
        <v>94.52</v>
      </c>
      <c r="C361" s="2">
        <v>101.38800000000001</v>
      </c>
      <c r="D361" s="2">
        <v>105.84</v>
      </c>
      <c r="E361" s="2">
        <f t="shared" si="31"/>
        <v>43.244000000000085</v>
      </c>
      <c r="F361" s="2">
        <f t="shared" si="30"/>
        <v>29.066000000000088</v>
      </c>
      <c r="G361" s="2">
        <f t="shared" si="32"/>
        <v>103.1688</v>
      </c>
      <c r="O361" s="3">
        <f t="shared" si="33"/>
        <v>5.8132000000000179</v>
      </c>
    </row>
    <row r="362" spans="1:15">
      <c r="A362" s="1">
        <v>40548</v>
      </c>
      <c r="B362" s="2">
        <v>93.33</v>
      </c>
      <c r="C362" s="2">
        <v>102.6942</v>
      </c>
      <c r="D362" s="2">
        <v>105.1302</v>
      </c>
      <c r="E362" s="2">
        <f t="shared" si="31"/>
        <v>51.692999999999984</v>
      </c>
      <c r="F362" s="2">
        <f t="shared" si="30"/>
        <v>37.693499999999972</v>
      </c>
      <c r="G362" s="2">
        <f t="shared" si="32"/>
        <v>103.6686</v>
      </c>
      <c r="O362" s="3">
        <f t="shared" si="33"/>
        <v>7.5386999999999942</v>
      </c>
    </row>
    <row r="363" spans="1:15">
      <c r="A363" s="1">
        <v>40549</v>
      </c>
      <c r="B363" s="2">
        <v>95.7</v>
      </c>
      <c r="C363" s="2">
        <v>102.60600000000001</v>
      </c>
      <c r="D363" s="2">
        <v>106.58759999999999</v>
      </c>
      <c r="E363" s="2">
        <f t="shared" si="31"/>
        <v>42.493200000000002</v>
      </c>
      <c r="F363" s="2">
        <f t="shared" si="30"/>
        <v>28.138199999999983</v>
      </c>
      <c r="G363" s="2">
        <f t="shared" si="32"/>
        <v>104.19864000000001</v>
      </c>
      <c r="O363" s="3">
        <f t="shared" si="33"/>
        <v>5.6276399999999969</v>
      </c>
    </row>
    <row r="364" spans="1:15">
      <c r="A364" s="1">
        <v>40550</v>
      </c>
      <c r="B364" s="2">
        <v>97.61</v>
      </c>
      <c r="C364" s="2">
        <v>101.3502</v>
      </c>
      <c r="D364" s="2">
        <v>110.40540000000001</v>
      </c>
      <c r="E364" s="2">
        <f t="shared" si="31"/>
        <v>36.811399999999992</v>
      </c>
      <c r="F364" s="2">
        <f t="shared" si="30"/>
        <v>22.169899999999984</v>
      </c>
      <c r="G364" s="2">
        <f t="shared" si="32"/>
        <v>104.97228000000001</v>
      </c>
      <c r="O364" s="3">
        <f t="shared" si="33"/>
        <v>4.4339799999999965</v>
      </c>
    </row>
    <row r="365" spans="1:15">
      <c r="A365" s="1">
        <v>40553</v>
      </c>
      <c r="B365" s="2">
        <v>98.12</v>
      </c>
      <c r="C365" s="2">
        <v>103.0806</v>
      </c>
      <c r="D365" s="2">
        <v>110.66160000000001</v>
      </c>
      <c r="E365" s="2">
        <f t="shared" si="31"/>
        <v>39.965000000000032</v>
      </c>
      <c r="F365" s="2">
        <f t="shared" si="30"/>
        <v>25.247000000000014</v>
      </c>
      <c r="G365" s="2">
        <f t="shared" si="32"/>
        <v>106.113</v>
      </c>
      <c r="O365" s="3">
        <f t="shared" si="33"/>
        <v>5.049400000000003</v>
      </c>
    </row>
    <row r="366" spans="1:15">
      <c r="A366" s="1">
        <v>40554</v>
      </c>
      <c r="B366" s="2">
        <v>98.06</v>
      </c>
      <c r="C366" s="2">
        <v>104.09280000000001</v>
      </c>
      <c r="D366" s="2">
        <v>110.48519999999999</v>
      </c>
      <c r="E366" s="2">
        <f t="shared" si="31"/>
        <v>42.948800000000062</v>
      </c>
      <c r="F366" s="2">
        <f t="shared" si="30"/>
        <v>28.239800000000059</v>
      </c>
      <c r="G366" s="2">
        <f t="shared" si="32"/>
        <v>106.64976</v>
      </c>
      <c r="O366" s="3">
        <f t="shared" si="33"/>
        <v>5.6479600000000119</v>
      </c>
    </row>
    <row r="367" spans="1:15">
      <c r="A367" s="1">
        <v>40555</v>
      </c>
      <c r="B367" s="2">
        <v>98.68</v>
      </c>
      <c r="C367" s="2">
        <v>103.4502</v>
      </c>
      <c r="D367" s="2">
        <v>111.91319999999999</v>
      </c>
      <c r="E367" s="2">
        <f t="shared" si="31"/>
        <v>40.776999999999873</v>
      </c>
      <c r="F367" s="2">
        <f t="shared" si="30"/>
        <v>25.974999999999852</v>
      </c>
      <c r="G367" s="2">
        <f t="shared" si="32"/>
        <v>106.83539999999999</v>
      </c>
      <c r="O367" s="3">
        <f t="shared" si="33"/>
        <v>5.1949999999999701</v>
      </c>
    </row>
    <row r="368" spans="1:15">
      <c r="A368" s="1">
        <v>40556</v>
      </c>
      <c r="B368" s="2">
        <v>97.8</v>
      </c>
      <c r="C368" s="2">
        <v>102.7278</v>
      </c>
      <c r="D368" s="2">
        <v>111.6738</v>
      </c>
      <c r="E368" s="2">
        <f t="shared" si="31"/>
        <v>42.530999999999949</v>
      </c>
      <c r="F368" s="2">
        <f t="shared" si="30"/>
        <v>27.860999999999933</v>
      </c>
      <c r="G368" s="2">
        <f t="shared" si="32"/>
        <v>106.3062</v>
      </c>
      <c r="O368" s="3">
        <f t="shared" si="33"/>
        <v>5.5721999999999863</v>
      </c>
    </row>
    <row r="369" spans="1:15">
      <c r="A369" s="1">
        <v>40557</v>
      </c>
      <c r="B369" s="2">
        <v>98.16</v>
      </c>
      <c r="C369" s="2">
        <v>104.7732</v>
      </c>
      <c r="D369" s="2">
        <v>111.78299999999999</v>
      </c>
      <c r="E369" s="2">
        <f t="shared" si="31"/>
        <v>47.085600000000113</v>
      </c>
      <c r="F369" s="2">
        <f t="shared" si="30"/>
        <v>32.361600000000124</v>
      </c>
      <c r="G369" s="2">
        <f t="shared" si="32"/>
        <v>107.57712000000001</v>
      </c>
      <c r="O369" s="3">
        <f t="shared" si="33"/>
        <v>6.4723200000000247</v>
      </c>
    </row>
    <row r="370" spans="1:15">
      <c r="A370" s="1">
        <v>40561</v>
      </c>
      <c r="B370" s="2">
        <v>96.58</v>
      </c>
      <c r="C370" s="2">
        <v>104.1264</v>
      </c>
      <c r="D370" s="2">
        <v>110.41799999999998</v>
      </c>
      <c r="E370" s="2">
        <f t="shared" si="31"/>
        <v>50.315200000000004</v>
      </c>
      <c r="F370" s="2">
        <f t="shared" si="30"/>
        <v>35.828199999999981</v>
      </c>
      <c r="G370" s="2">
        <f t="shared" si="32"/>
        <v>106.64303999999998</v>
      </c>
      <c r="O370" s="3">
        <f t="shared" si="33"/>
        <v>7.1656399999999962</v>
      </c>
    </row>
    <row r="371" spans="1:15">
      <c r="A371" s="1">
        <v>40562</v>
      </c>
      <c r="B371" s="2">
        <v>97.6</v>
      </c>
      <c r="C371" s="2">
        <v>104.2272</v>
      </c>
      <c r="D371" s="2">
        <v>112.3206</v>
      </c>
      <c r="E371" s="2">
        <f t="shared" si="31"/>
        <v>49.322800000000029</v>
      </c>
      <c r="F371" s="2">
        <f t="shared" si="30"/>
        <v>34.682800000000043</v>
      </c>
      <c r="G371" s="2">
        <f t="shared" si="32"/>
        <v>107.46456000000001</v>
      </c>
      <c r="O371" s="3">
        <f t="shared" si="33"/>
        <v>6.9365600000000089</v>
      </c>
    </row>
    <row r="372" spans="1:15">
      <c r="A372" s="1">
        <v>40563</v>
      </c>
      <c r="B372" s="2">
        <v>96.61</v>
      </c>
      <c r="C372" s="2">
        <v>101.74499999999999</v>
      </c>
      <c r="D372" s="2">
        <v>111.0102</v>
      </c>
      <c r="E372" s="2">
        <f t="shared" si="31"/>
        <v>44.205399999999997</v>
      </c>
      <c r="F372" s="2">
        <f t="shared" si="30"/>
        <v>29.713899999999967</v>
      </c>
      <c r="G372" s="2">
        <f t="shared" si="32"/>
        <v>105.45107999999999</v>
      </c>
      <c r="O372" s="3">
        <f t="shared" si="33"/>
        <v>5.9427799999999937</v>
      </c>
    </row>
    <row r="373" spans="1:15">
      <c r="A373" s="1">
        <v>40564</v>
      </c>
      <c r="B373" s="2">
        <v>95.25</v>
      </c>
      <c r="C373" s="2">
        <v>103.27379999999999</v>
      </c>
      <c r="D373" s="2">
        <v>109.79220000000001</v>
      </c>
      <c r="E373" s="2">
        <f t="shared" si="31"/>
        <v>53.155799999999999</v>
      </c>
      <c r="F373" s="2">
        <f t="shared" si="30"/>
        <v>38.868299999999977</v>
      </c>
      <c r="G373" s="2">
        <f t="shared" si="32"/>
        <v>105.88115999999999</v>
      </c>
      <c r="O373" s="3">
        <f t="shared" si="33"/>
        <v>7.7736599999999951</v>
      </c>
    </row>
    <row r="374" spans="1:15">
      <c r="A374" s="1">
        <v>40567</v>
      </c>
      <c r="B374" s="2">
        <v>97.91</v>
      </c>
      <c r="C374" s="2">
        <v>101.3544</v>
      </c>
      <c r="D374" s="2">
        <v>112.92960000000001</v>
      </c>
      <c r="E374" s="2">
        <f t="shared" si="31"/>
        <v>40.372400000000084</v>
      </c>
      <c r="F374" s="2">
        <f t="shared" si="30"/>
        <v>25.685900000000061</v>
      </c>
      <c r="G374" s="2">
        <f t="shared" si="32"/>
        <v>105.98447999999999</v>
      </c>
      <c r="O374" s="3">
        <f t="shared" si="33"/>
        <v>5.1371800000000123</v>
      </c>
    </row>
    <row r="375" spans="1:15">
      <c r="A375" s="1">
        <v>40568</v>
      </c>
      <c r="B375" s="2">
        <v>97.39</v>
      </c>
      <c r="C375" s="2">
        <v>98.393400000000014</v>
      </c>
      <c r="D375" s="2">
        <v>112.03919999999999</v>
      </c>
      <c r="E375" s="2">
        <f t="shared" si="31"/>
        <v>32.308600000000013</v>
      </c>
      <c r="F375" s="2">
        <f t="shared" si="30"/>
        <v>17.70010000000002</v>
      </c>
      <c r="G375" s="2">
        <f t="shared" si="32"/>
        <v>103.85172</v>
      </c>
      <c r="O375" s="3">
        <f t="shared" si="33"/>
        <v>3.5400200000000042</v>
      </c>
    </row>
    <row r="376" spans="1:15">
      <c r="A376" s="1">
        <v>40569</v>
      </c>
      <c r="B376" s="2">
        <v>99.42</v>
      </c>
      <c r="C376" s="2">
        <v>102.0852</v>
      </c>
      <c r="D376" s="2">
        <v>113.68140000000001</v>
      </c>
      <c r="E376" s="2">
        <f t="shared" si="31"/>
        <v>36.518400000000042</v>
      </c>
      <c r="F376" s="2">
        <f t="shared" si="30"/>
        <v>21.605400000000031</v>
      </c>
      <c r="G376" s="2">
        <f t="shared" si="32"/>
        <v>106.72368</v>
      </c>
      <c r="O376" s="3">
        <f t="shared" si="33"/>
        <v>4.3210800000000065</v>
      </c>
    </row>
    <row r="377" spans="1:15">
      <c r="A377" s="1">
        <v>40570</v>
      </c>
      <c r="B377" s="2">
        <v>101.01</v>
      </c>
      <c r="C377" s="2">
        <v>100.02720000000001</v>
      </c>
      <c r="D377" s="2">
        <v>115.61759999999998</v>
      </c>
      <c r="E377" s="2">
        <f t="shared" si="31"/>
        <v>26.266800000000046</v>
      </c>
      <c r="F377" s="2">
        <f t="shared" si="30"/>
        <v>11.115300000000047</v>
      </c>
      <c r="G377" s="2">
        <f t="shared" si="32"/>
        <v>106.26336000000001</v>
      </c>
      <c r="O377" s="3">
        <f t="shared" si="33"/>
        <v>2.2230600000000096</v>
      </c>
    </row>
    <row r="378" spans="1:15">
      <c r="A378" s="1">
        <v>40571</v>
      </c>
      <c r="B378" s="2">
        <v>101.74</v>
      </c>
      <c r="C378" s="2">
        <v>103.18559999999999</v>
      </c>
      <c r="D378" s="2">
        <v>116.3904</v>
      </c>
      <c r="E378" s="2">
        <f t="shared" si="31"/>
        <v>33.637599999999964</v>
      </c>
      <c r="F378" s="2">
        <f t="shared" si="30"/>
        <v>18.376599999999939</v>
      </c>
      <c r="G378" s="2">
        <f t="shared" si="32"/>
        <v>108.46752000000001</v>
      </c>
      <c r="O378" s="3">
        <f t="shared" si="33"/>
        <v>3.6753199999999877</v>
      </c>
    </row>
    <row r="379" spans="1:15">
      <c r="A379" s="1">
        <v>40574</v>
      </c>
      <c r="B379" s="2">
        <v>102.34</v>
      </c>
      <c r="C379" s="2">
        <v>104.60520000000001</v>
      </c>
      <c r="D379" s="2">
        <v>117.42779999999999</v>
      </c>
      <c r="E379" s="2">
        <f t="shared" si="31"/>
        <v>36.971199999999953</v>
      </c>
      <c r="F379" s="2">
        <f t="shared" si="30"/>
        <v>21.620199999999954</v>
      </c>
      <c r="G379" s="2">
        <f t="shared" si="32"/>
        <v>109.73424</v>
      </c>
      <c r="O379" s="3">
        <f t="shared" si="33"/>
        <v>4.3240399999999912</v>
      </c>
    </row>
    <row r="380" spans="1:15">
      <c r="A380" s="1">
        <v>40575</v>
      </c>
      <c r="B380" s="2">
        <v>101.76</v>
      </c>
      <c r="C380" s="2">
        <v>105.81480000000001</v>
      </c>
      <c r="D380" s="2">
        <v>116.95740000000002</v>
      </c>
      <c r="E380" s="2">
        <f t="shared" si="31"/>
        <v>42.559200000000089</v>
      </c>
      <c r="F380" s="2">
        <f t="shared" si="30"/>
        <v>27.295200000000023</v>
      </c>
      <c r="G380" s="2">
        <f t="shared" si="32"/>
        <v>110.27184000000001</v>
      </c>
      <c r="O380" s="3">
        <f t="shared" si="33"/>
        <v>5.4590400000000043</v>
      </c>
    </row>
    <row r="381" spans="1:15">
      <c r="A381" s="1">
        <v>40576</v>
      </c>
      <c r="B381" s="2">
        <v>99.83</v>
      </c>
      <c r="C381" s="2">
        <v>104.937</v>
      </c>
      <c r="D381" s="2">
        <v>115.3152</v>
      </c>
      <c r="E381" s="2">
        <f t="shared" si="31"/>
        <v>46.291399999999953</v>
      </c>
      <c r="F381" s="2">
        <f t="shared" si="30"/>
        <v>31.316899999999919</v>
      </c>
      <c r="G381" s="2">
        <f t="shared" si="32"/>
        <v>109.08828</v>
      </c>
      <c r="O381" s="3">
        <f t="shared" si="33"/>
        <v>6.2633799999999837</v>
      </c>
    </row>
    <row r="382" spans="1:15">
      <c r="A382" s="1">
        <v>40577</v>
      </c>
      <c r="B382" s="2">
        <v>99.25</v>
      </c>
      <c r="C382" s="2">
        <v>105.14280000000001</v>
      </c>
      <c r="D382" s="2">
        <v>114.88259999999998</v>
      </c>
      <c r="E382" s="2">
        <f t="shared" si="31"/>
        <v>48.943599999999947</v>
      </c>
      <c r="F382" s="2">
        <f t="shared" si="30"/>
        <v>34.056099999999958</v>
      </c>
      <c r="G382" s="2">
        <f t="shared" si="32"/>
        <v>109.03872</v>
      </c>
      <c r="O382" s="3">
        <f t="shared" si="33"/>
        <v>6.8112199999999916</v>
      </c>
    </row>
    <row r="383" spans="1:15">
      <c r="A383" s="1">
        <v>40578</v>
      </c>
      <c r="B383" s="2">
        <v>99.92</v>
      </c>
      <c r="C383" s="2">
        <v>102.28259999999999</v>
      </c>
      <c r="D383" s="2">
        <v>116.21819999999998</v>
      </c>
      <c r="E383" s="2">
        <f t="shared" si="31"/>
        <v>39.684199999999919</v>
      </c>
      <c r="F383" s="2">
        <f t="shared" si="30"/>
        <v>24.696199999999862</v>
      </c>
      <c r="G383" s="2">
        <f t="shared" si="32"/>
        <v>107.85683999999999</v>
      </c>
      <c r="O383" s="3">
        <f t="shared" si="33"/>
        <v>4.9392399999999723</v>
      </c>
    </row>
    <row r="384" spans="1:15">
      <c r="A384" s="1">
        <v>40581</v>
      </c>
      <c r="B384" s="2">
        <v>101.82</v>
      </c>
      <c r="C384" s="2">
        <v>102.92099999999999</v>
      </c>
      <c r="D384" s="2">
        <v>117.52019999999999</v>
      </c>
      <c r="E384" s="2">
        <f t="shared" si="31"/>
        <v>34.703400000000045</v>
      </c>
      <c r="F384" s="2">
        <f t="shared" si="30"/>
        <v>19.430400000000077</v>
      </c>
      <c r="G384" s="2">
        <f t="shared" si="32"/>
        <v>108.76067999999999</v>
      </c>
      <c r="O384" s="3">
        <f t="shared" si="33"/>
        <v>3.8860800000000153</v>
      </c>
    </row>
    <row r="385" spans="1:15">
      <c r="A385" s="1">
        <v>40582</v>
      </c>
      <c r="B385" s="2">
        <v>100.87</v>
      </c>
      <c r="C385" s="2">
        <v>104.75639999999999</v>
      </c>
      <c r="D385" s="2">
        <v>115.5462</v>
      </c>
      <c r="E385" s="2">
        <f t="shared" si="31"/>
        <v>41.01159999999993</v>
      </c>
      <c r="F385" s="2">
        <f t="shared" si="30"/>
        <v>25.881099999999947</v>
      </c>
      <c r="G385" s="2">
        <f t="shared" si="32"/>
        <v>109.07231999999999</v>
      </c>
      <c r="O385" s="3">
        <f t="shared" si="33"/>
        <v>5.1762199999999892</v>
      </c>
    </row>
    <row r="386" spans="1:15">
      <c r="A386" s="1">
        <v>40583</v>
      </c>
      <c r="B386" s="2">
        <v>101.43</v>
      </c>
      <c r="C386" s="2">
        <v>106.09199999999998</v>
      </c>
      <c r="D386" s="2">
        <v>114.98759999999999</v>
      </c>
      <c r="E386" s="2">
        <f t="shared" si="31"/>
        <v>41.101199999999892</v>
      </c>
      <c r="F386" s="2">
        <f t="shared" si="30"/>
        <v>25.886699999999905</v>
      </c>
      <c r="G386" s="2">
        <f t="shared" si="32"/>
        <v>109.65023999999998</v>
      </c>
      <c r="O386" s="3">
        <f t="shared" si="33"/>
        <v>5.1773399999999814</v>
      </c>
    </row>
    <row r="387" spans="1:15">
      <c r="A387" s="1">
        <v>40584</v>
      </c>
      <c r="B387" s="2">
        <v>103.08</v>
      </c>
      <c r="C387" s="2">
        <v>103.73159999999999</v>
      </c>
      <c r="D387" s="2">
        <v>117.18419999999999</v>
      </c>
      <c r="E387" s="2">
        <f t="shared" si="31"/>
        <v>30.163199999999961</v>
      </c>
      <c r="F387" s="2">
        <f t="shared" ref="F387:F450" si="34">3*C387+2*D387-5*B387*(1+$D$1)</f>
        <v>14.701199999999972</v>
      </c>
      <c r="G387" s="2">
        <f t="shared" si="32"/>
        <v>109.11264</v>
      </c>
      <c r="O387" s="3">
        <f t="shared" si="33"/>
        <v>2.9402399999999944</v>
      </c>
    </row>
    <row r="388" spans="1:15">
      <c r="A388" s="1">
        <v>40585</v>
      </c>
      <c r="B388" s="2">
        <v>101.64</v>
      </c>
      <c r="C388" s="2">
        <v>103.53840000000001</v>
      </c>
      <c r="D388" s="2">
        <v>116.23080000000002</v>
      </c>
      <c r="E388" s="2">
        <f t="shared" ref="E388:E451" si="35">3*C388+2*D388-5*B388</f>
        <v>34.87680000000006</v>
      </c>
      <c r="F388" s="2">
        <f t="shared" si="34"/>
        <v>19.630800000000022</v>
      </c>
      <c r="G388" s="2">
        <f t="shared" ref="G388:G451" si="36">0.6*C388+0.4*D388</f>
        <v>108.61536000000001</v>
      </c>
      <c r="O388" s="3">
        <f t="shared" ref="O388:O451" si="37">F388/5</f>
        <v>3.9261600000000043</v>
      </c>
    </row>
    <row r="389" spans="1:15">
      <c r="A389" s="1">
        <v>40588</v>
      </c>
      <c r="B389" s="2">
        <v>103.78</v>
      </c>
      <c r="C389" s="2">
        <v>105.73080000000002</v>
      </c>
      <c r="D389" s="2">
        <v>118.1208</v>
      </c>
      <c r="E389" s="2">
        <f t="shared" si="35"/>
        <v>34.533999999999992</v>
      </c>
      <c r="F389" s="2">
        <f t="shared" si="34"/>
        <v>18.966999999999985</v>
      </c>
      <c r="G389" s="2">
        <f t="shared" si="36"/>
        <v>110.68680000000001</v>
      </c>
      <c r="O389" s="3">
        <f t="shared" si="37"/>
        <v>3.793399999999997</v>
      </c>
    </row>
    <row r="390" spans="1:15">
      <c r="A390" s="1">
        <v>40589</v>
      </c>
      <c r="B390" s="2">
        <v>102.59</v>
      </c>
      <c r="C390" s="2">
        <v>104.5296</v>
      </c>
      <c r="D390" s="2">
        <v>116.69279999999998</v>
      </c>
      <c r="E390" s="2">
        <f t="shared" si="35"/>
        <v>34.024399999999901</v>
      </c>
      <c r="F390" s="2">
        <f t="shared" si="34"/>
        <v>18.635899999999879</v>
      </c>
      <c r="G390" s="2">
        <f t="shared" si="36"/>
        <v>109.39488</v>
      </c>
      <c r="O390" s="3">
        <f t="shared" si="37"/>
        <v>3.7271799999999757</v>
      </c>
    </row>
    <row r="391" spans="1:15">
      <c r="A391" s="1">
        <v>40590</v>
      </c>
      <c r="B391" s="2">
        <v>102.52</v>
      </c>
      <c r="C391" s="2">
        <v>106.87740000000001</v>
      </c>
      <c r="D391" s="2">
        <v>116.06700000000001</v>
      </c>
      <c r="E391" s="2">
        <f t="shared" si="35"/>
        <v>40.166200000000003</v>
      </c>
      <c r="F391" s="2">
        <f t="shared" si="34"/>
        <v>24.788199999999961</v>
      </c>
      <c r="G391" s="2">
        <f t="shared" si="36"/>
        <v>110.55324000000002</v>
      </c>
      <c r="O391" s="3">
        <f t="shared" si="37"/>
        <v>4.9576399999999925</v>
      </c>
    </row>
    <row r="392" spans="1:15">
      <c r="A392" s="1">
        <v>40591</v>
      </c>
      <c r="B392" s="2">
        <v>105.78</v>
      </c>
      <c r="C392" s="2">
        <v>106.16340000000001</v>
      </c>
      <c r="D392" s="2">
        <v>119.322</v>
      </c>
      <c r="E392" s="2">
        <f t="shared" si="35"/>
        <v>28.234199999999987</v>
      </c>
      <c r="F392" s="2">
        <f t="shared" si="34"/>
        <v>12.367200000000025</v>
      </c>
      <c r="G392" s="2">
        <f t="shared" si="36"/>
        <v>111.42684000000001</v>
      </c>
      <c r="O392" s="3">
        <f t="shared" si="37"/>
        <v>2.473440000000005</v>
      </c>
    </row>
    <row r="393" spans="1:15">
      <c r="A393" s="1">
        <v>40592</v>
      </c>
      <c r="B393" s="2">
        <v>111.25</v>
      </c>
      <c r="C393" s="2">
        <v>107.1546</v>
      </c>
      <c r="D393" s="2">
        <v>124.3746</v>
      </c>
      <c r="E393" s="2">
        <f t="shared" si="35"/>
        <v>13.962999999999965</v>
      </c>
      <c r="F393" s="2">
        <f t="shared" si="34"/>
        <v>-2.7245000000000346</v>
      </c>
      <c r="G393" s="2">
        <f t="shared" si="36"/>
        <v>114.04260000000001</v>
      </c>
      <c r="O393" s="3">
        <f t="shared" si="37"/>
        <v>-0.54490000000000693</v>
      </c>
    </row>
    <row r="394" spans="1:15">
      <c r="A394" s="1">
        <v>40596</v>
      </c>
      <c r="B394" s="2">
        <v>111.36</v>
      </c>
      <c r="C394" s="2">
        <v>109.28819999999999</v>
      </c>
      <c r="D394" s="2">
        <v>123.61019999999999</v>
      </c>
      <c r="E394" s="2">
        <f t="shared" si="35"/>
        <v>18.285000000000082</v>
      </c>
      <c r="F394" s="2">
        <f t="shared" si="34"/>
        <v>1.5810000000000173</v>
      </c>
      <c r="G394" s="2">
        <f t="shared" si="36"/>
        <v>115.017</v>
      </c>
      <c r="O394" s="3">
        <f t="shared" si="37"/>
        <v>0.31620000000000348</v>
      </c>
    </row>
    <row r="395" spans="1:15">
      <c r="A395" s="1">
        <v>40597</v>
      </c>
      <c r="B395" s="2">
        <v>112.14</v>
      </c>
      <c r="C395" s="2">
        <v>114.0258</v>
      </c>
      <c r="D395" s="2">
        <v>125.85720000000002</v>
      </c>
      <c r="E395" s="2">
        <f t="shared" si="35"/>
        <v>33.091800000000035</v>
      </c>
      <c r="F395" s="2">
        <f t="shared" si="34"/>
        <v>16.270800000000008</v>
      </c>
      <c r="G395" s="2">
        <f t="shared" si="36"/>
        <v>118.75836000000001</v>
      </c>
      <c r="O395" s="3">
        <f t="shared" si="37"/>
        <v>3.2541600000000015</v>
      </c>
    </row>
    <row r="396" spans="1:15">
      <c r="A396" s="1">
        <v>40598</v>
      </c>
      <c r="B396" s="2">
        <v>111.8</v>
      </c>
      <c r="C396" s="2">
        <v>114.10140000000001</v>
      </c>
      <c r="D396" s="2">
        <v>125.65560000000001</v>
      </c>
      <c r="E396" s="2">
        <f t="shared" si="35"/>
        <v>34.615400000000022</v>
      </c>
      <c r="F396" s="2">
        <f t="shared" si="34"/>
        <v>17.845400000000041</v>
      </c>
      <c r="G396" s="2">
        <f t="shared" si="36"/>
        <v>118.72308000000001</v>
      </c>
      <c r="O396" s="3">
        <f t="shared" si="37"/>
        <v>3.569080000000008</v>
      </c>
    </row>
    <row r="397" spans="1:15">
      <c r="A397" s="1">
        <v>40599</v>
      </c>
      <c r="B397" s="2">
        <v>115.42</v>
      </c>
      <c r="C397" s="2">
        <v>115.059</v>
      </c>
      <c r="D397" s="2">
        <v>125.65560000000001</v>
      </c>
      <c r="E397" s="2">
        <f t="shared" si="35"/>
        <v>19.388199999999983</v>
      </c>
      <c r="F397" s="2">
        <f t="shared" si="34"/>
        <v>2.0751999999999953</v>
      </c>
      <c r="G397" s="2">
        <f t="shared" si="36"/>
        <v>119.29764</v>
      </c>
      <c r="O397" s="3">
        <f t="shared" si="37"/>
        <v>0.41503999999999908</v>
      </c>
    </row>
    <row r="398" spans="1:15">
      <c r="A398" s="1">
        <v>40602</v>
      </c>
      <c r="B398" s="2">
        <v>116.35</v>
      </c>
      <c r="C398" s="2">
        <v>114.64319999999998</v>
      </c>
      <c r="D398" s="2">
        <v>130.41839999999999</v>
      </c>
      <c r="E398" s="2">
        <f t="shared" si="35"/>
        <v>23.016399999999976</v>
      </c>
      <c r="F398" s="2">
        <f t="shared" si="34"/>
        <v>5.5638999999999896</v>
      </c>
      <c r="G398" s="2">
        <f t="shared" si="36"/>
        <v>120.95327999999999</v>
      </c>
      <c r="O398" s="3">
        <f t="shared" si="37"/>
        <v>1.1127799999999979</v>
      </c>
    </row>
    <row r="399" spans="1:15">
      <c r="A399" s="1">
        <v>40603</v>
      </c>
      <c r="B399" s="2">
        <v>114.79</v>
      </c>
      <c r="C399" s="2">
        <v>125.30279999999999</v>
      </c>
      <c r="D399" s="2">
        <v>130.14959999999999</v>
      </c>
      <c r="E399" s="2">
        <f t="shared" si="35"/>
        <v>62.257599999999911</v>
      </c>
      <c r="F399" s="2">
        <f t="shared" si="34"/>
        <v>45.039099999999848</v>
      </c>
      <c r="G399" s="2">
        <f t="shared" si="36"/>
        <v>127.24151999999998</v>
      </c>
      <c r="O399" s="3">
        <f t="shared" si="37"/>
        <v>9.0078199999999704</v>
      </c>
    </row>
    <row r="400" spans="1:15">
      <c r="A400" s="1">
        <v>40604</v>
      </c>
      <c r="B400" s="2">
        <v>115.97</v>
      </c>
      <c r="C400" s="2">
        <v>127.239</v>
      </c>
      <c r="D400" s="2">
        <v>131.6994</v>
      </c>
      <c r="E400" s="2">
        <f t="shared" si="35"/>
        <v>65.265800000000013</v>
      </c>
      <c r="F400" s="2">
        <f t="shared" si="34"/>
        <v>47.870300000000043</v>
      </c>
      <c r="G400" s="2">
        <f t="shared" si="36"/>
        <v>129.02316000000002</v>
      </c>
      <c r="O400" s="3">
        <f t="shared" si="37"/>
        <v>9.5740600000000082</v>
      </c>
    </row>
    <row r="401" spans="1:15">
      <c r="A401" s="1">
        <v>40605</v>
      </c>
      <c r="B401" s="2">
        <v>115.04</v>
      </c>
      <c r="C401" s="2">
        <v>127.10040000000001</v>
      </c>
      <c r="D401" s="2">
        <v>130.69560000000001</v>
      </c>
      <c r="E401" s="2">
        <f t="shared" si="35"/>
        <v>67.492399999999975</v>
      </c>
      <c r="F401" s="2">
        <f t="shared" si="34"/>
        <v>50.236400000000003</v>
      </c>
      <c r="G401" s="2">
        <f t="shared" si="36"/>
        <v>128.53847999999999</v>
      </c>
      <c r="O401" s="3">
        <f t="shared" si="37"/>
        <v>10.047280000000001</v>
      </c>
    </row>
    <row r="402" spans="1:15">
      <c r="A402" s="1">
        <v>40606</v>
      </c>
      <c r="B402" s="2">
        <v>113.06</v>
      </c>
      <c r="C402" s="2">
        <v>127.94879999999999</v>
      </c>
      <c r="D402" s="2">
        <v>128.54519999999999</v>
      </c>
      <c r="E402" s="2">
        <f t="shared" si="35"/>
        <v>75.636799999999994</v>
      </c>
      <c r="F402" s="2">
        <f t="shared" si="34"/>
        <v>58.677799999999934</v>
      </c>
      <c r="G402" s="2">
        <f t="shared" si="36"/>
        <v>128.18736000000001</v>
      </c>
      <c r="O402" s="3">
        <f t="shared" si="37"/>
        <v>11.735559999999987</v>
      </c>
    </row>
    <row r="403" spans="1:15">
      <c r="A403" s="1">
        <v>40609</v>
      </c>
      <c r="B403" s="2">
        <v>115.94</v>
      </c>
      <c r="C403" s="2">
        <v>126.16379999999999</v>
      </c>
      <c r="D403" s="2">
        <v>130.91819999999998</v>
      </c>
      <c r="E403" s="2">
        <f t="shared" si="35"/>
        <v>60.627799999999979</v>
      </c>
      <c r="F403" s="2">
        <f t="shared" si="34"/>
        <v>43.236800000000017</v>
      </c>
      <c r="G403" s="2">
        <f t="shared" si="36"/>
        <v>128.06556</v>
      </c>
      <c r="O403" s="3">
        <f t="shared" si="37"/>
        <v>8.6473600000000026</v>
      </c>
    </row>
    <row r="404" spans="1:15">
      <c r="A404" s="1">
        <v>40610</v>
      </c>
      <c r="B404" s="2">
        <v>115.43</v>
      </c>
      <c r="C404" s="2">
        <v>123.76140000000001</v>
      </c>
      <c r="D404" s="2">
        <v>129.85980000000001</v>
      </c>
      <c r="E404" s="2">
        <f t="shared" si="35"/>
        <v>53.853799999999978</v>
      </c>
      <c r="F404" s="2">
        <f t="shared" si="34"/>
        <v>36.539299999999912</v>
      </c>
      <c r="G404" s="2">
        <f t="shared" si="36"/>
        <v>126.20076</v>
      </c>
      <c r="O404" s="3">
        <f t="shared" si="37"/>
        <v>7.307859999999982</v>
      </c>
    </row>
    <row r="405" spans="1:15">
      <c r="A405" s="1">
        <v>40611</v>
      </c>
      <c r="B405" s="2">
        <v>113.84</v>
      </c>
      <c r="C405" s="2">
        <v>127.14240000000001</v>
      </c>
      <c r="D405" s="2">
        <v>129.10380000000001</v>
      </c>
      <c r="E405" s="2">
        <f t="shared" si="35"/>
        <v>70.434799999999996</v>
      </c>
      <c r="F405" s="2">
        <f t="shared" si="34"/>
        <v>53.358799999999974</v>
      </c>
      <c r="G405" s="2">
        <f t="shared" si="36"/>
        <v>127.92696000000001</v>
      </c>
      <c r="O405" s="3">
        <f t="shared" si="37"/>
        <v>10.671759999999995</v>
      </c>
    </row>
    <row r="406" spans="1:15">
      <c r="A406" s="1">
        <v>40612</v>
      </c>
      <c r="B406" s="2">
        <v>113.67</v>
      </c>
      <c r="C406" s="2">
        <v>126.82319999999999</v>
      </c>
      <c r="D406" s="2">
        <v>130.97280000000001</v>
      </c>
      <c r="E406" s="2">
        <f t="shared" si="35"/>
        <v>74.065199999999891</v>
      </c>
      <c r="F406" s="2">
        <f t="shared" si="34"/>
        <v>57.014699999999834</v>
      </c>
      <c r="G406" s="2">
        <f t="shared" si="36"/>
        <v>128.48303999999999</v>
      </c>
      <c r="O406" s="3">
        <f t="shared" si="37"/>
        <v>11.402939999999967</v>
      </c>
    </row>
    <row r="407" spans="1:15">
      <c r="A407" s="1">
        <v>40613</v>
      </c>
      <c r="B407" s="2">
        <v>108.52</v>
      </c>
      <c r="C407" s="2">
        <v>125.48339999999999</v>
      </c>
      <c r="D407" s="2">
        <v>126.45359999999999</v>
      </c>
      <c r="E407" s="2">
        <f t="shared" si="35"/>
        <v>86.757399999999961</v>
      </c>
      <c r="F407" s="2">
        <f t="shared" si="34"/>
        <v>70.479399999999941</v>
      </c>
      <c r="G407" s="2">
        <f t="shared" si="36"/>
        <v>125.87147999999999</v>
      </c>
      <c r="O407" s="3">
        <f t="shared" si="37"/>
        <v>14.095879999999989</v>
      </c>
    </row>
    <row r="408" spans="1:15">
      <c r="A408" s="1">
        <v>40616</v>
      </c>
      <c r="B408" s="2">
        <v>110.62</v>
      </c>
      <c r="C408" s="2">
        <v>124.33259999999999</v>
      </c>
      <c r="D408" s="2">
        <v>128.40240000000003</v>
      </c>
      <c r="E408" s="2">
        <f t="shared" si="35"/>
        <v>76.702599999999961</v>
      </c>
      <c r="F408" s="2">
        <f t="shared" si="34"/>
        <v>60.1096</v>
      </c>
      <c r="G408" s="2">
        <f t="shared" si="36"/>
        <v>125.96052</v>
      </c>
      <c r="O408" s="3">
        <f t="shared" si="37"/>
        <v>12.02192</v>
      </c>
    </row>
    <row r="409" spans="1:15">
      <c r="A409" s="1">
        <v>40617</v>
      </c>
      <c r="B409" s="2">
        <v>114.9</v>
      </c>
      <c r="C409" s="2">
        <v>117.7218</v>
      </c>
      <c r="D409" s="2">
        <v>131.334</v>
      </c>
      <c r="E409" s="2">
        <f t="shared" si="35"/>
        <v>41.333399999999983</v>
      </c>
      <c r="F409" s="2">
        <f t="shared" si="34"/>
        <v>24.09839999999997</v>
      </c>
      <c r="G409" s="2">
        <f t="shared" si="36"/>
        <v>123.16668</v>
      </c>
      <c r="O409" s="3">
        <f t="shared" si="37"/>
        <v>4.8196799999999937</v>
      </c>
    </row>
    <row r="410" spans="1:15">
      <c r="A410" s="1">
        <v>40618</v>
      </c>
      <c r="B410" s="2">
        <v>113.93</v>
      </c>
      <c r="C410" s="2">
        <v>119.4354</v>
      </c>
      <c r="D410" s="2">
        <v>129.7338</v>
      </c>
      <c r="E410" s="2">
        <f t="shared" si="35"/>
        <v>48.123799999999846</v>
      </c>
      <c r="F410" s="2">
        <f t="shared" si="34"/>
        <v>31.034299999999803</v>
      </c>
      <c r="G410" s="2">
        <f t="shared" si="36"/>
        <v>123.55475999999999</v>
      </c>
      <c r="O410" s="3">
        <f t="shared" si="37"/>
        <v>6.2068599999999607</v>
      </c>
    </row>
    <row r="411" spans="1:15">
      <c r="A411" s="1">
        <v>40619</v>
      </c>
      <c r="B411" s="2">
        <v>114.96</v>
      </c>
      <c r="C411" s="2">
        <v>123.9252</v>
      </c>
      <c r="D411" s="2">
        <v>130.60740000000001</v>
      </c>
      <c r="E411" s="2">
        <f t="shared" si="35"/>
        <v>58.190400000000068</v>
      </c>
      <c r="F411" s="2">
        <f t="shared" si="34"/>
        <v>40.94640000000004</v>
      </c>
      <c r="G411" s="2">
        <f t="shared" si="36"/>
        <v>126.59808000000001</v>
      </c>
      <c r="O411" s="3">
        <f t="shared" si="37"/>
        <v>8.1892800000000072</v>
      </c>
    </row>
    <row r="412" spans="1:15">
      <c r="A412" s="1">
        <v>40620</v>
      </c>
      <c r="B412" s="2">
        <v>115.7</v>
      </c>
      <c r="C412" s="2">
        <v>123.87479999999999</v>
      </c>
      <c r="D412" s="2">
        <v>131.6532</v>
      </c>
      <c r="E412" s="2">
        <f t="shared" si="35"/>
        <v>56.430799999999977</v>
      </c>
      <c r="F412" s="2">
        <f t="shared" si="34"/>
        <v>39.075799999999958</v>
      </c>
      <c r="G412" s="2">
        <f t="shared" si="36"/>
        <v>126.98616</v>
      </c>
      <c r="O412" s="3">
        <f t="shared" si="37"/>
        <v>7.8151599999999917</v>
      </c>
    </row>
    <row r="413" spans="1:15">
      <c r="A413" s="1">
        <v>40623</v>
      </c>
      <c r="B413" s="2">
        <v>115.55</v>
      </c>
      <c r="C413" s="2">
        <v>125.89080000000001</v>
      </c>
      <c r="D413" s="2">
        <v>131.13660000000002</v>
      </c>
      <c r="E413" s="2">
        <f t="shared" si="35"/>
        <v>62.195600000000013</v>
      </c>
      <c r="F413" s="2">
        <f t="shared" si="34"/>
        <v>44.863100000000031</v>
      </c>
      <c r="G413" s="2">
        <f t="shared" si="36"/>
        <v>127.98912000000001</v>
      </c>
      <c r="O413" s="3">
        <f t="shared" si="37"/>
        <v>8.9726200000000063</v>
      </c>
    </row>
    <row r="414" spans="1:15">
      <c r="A414" s="1">
        <v>40624</v>
      </c>
      <c r="B414" s="2">
        <v>115.72</v>
      </c>
      <c r="C414" s="2">
        <v>126.18899999999999</v>
      </c>
      <c r="D414" s="2">
        <v>131.39279999999999</v>
      </c>
      <c r="E414" s="2">
        <f t="shared" si="35"/>
        <v>62.752599999999916</v>
      </c>
      <c r="F414" s="2">
        <f t="shared" si="34"/>
        <v>45.394599999999855</v>
      </c>
      <c r="G414" s="2">
        <f t="shared" si="36"/>
        <v>128.27051999999998</v>
      </c>
      <c r="O414" s="3">
        <f t="shared" si="37"/>
        <v>9.0789199999999717</v>
      </c>
    </row>
    <row r="415" spans="1:15">
      <c r="A415" s="1">
        <v>40625</v>
      </c>
      <c r="B415" s="2">
        <v>115.59</v>
      </c>
      <c r="C415" s="2">
        <v>126.8946</v>
      </c>
      <c r="D415" s="2">
        <v>131.1534</v>
      </c>
      <c r="E415" s="2">
        <f t="shared" si="35"/>
        <v>65.04060000000004</v>
      </c>
      <c r="F415" s="2">
        <f t="shared" si="34"/>
        <v>47.702099999999973</v>
      </c>
      <c r="G415" s="2">
        <f t="shared" si="36"/>
        <v>128.59811999999999</v>
      </c>
      <c r="O415" s="3">
        <f t="shared" si="37"/>
        <v>9.5404199999999939</v>
      </c>
    </row>
    <row r="416" spans="1:15">
      <c r="A416" s="1">
        <v>40626</v>
      </c>
      <c r="B416" s="2">
        <v>114.8</v>
      </c>
      <c r="C416" s="2">
        <v>127.88160000000002</v>
      </c>
      <c r="D416" s="2">
        <v>129.85560000000001</v>
      </c>
      <c r="E416" s="2">
        <f t="shared" si="35"/>
        <v>69.355999999999995</v>
      </c>
      <c r="F416" s="2">
        <f t="shared" si="34"/>
        <v>52.135999999999967</v>
      </c>
      <c r="G416" s="2">
        <f t="shared" si="36"/>
        <v>128.67120000000003</v>
      </c>
      <c r="O416" s="3">
        <f t="shared" si="37"/>
        <v>10.427199999999994</v>
      </c>
    </row>
    <row r="417" spans="1:15">
      <c r="A417" s="1">
        <v>40627</v>
      </c>
      <c r="B417" s="2">
        <v>115.16</v>
      </c>
      <c r="C417" s="2">
        <v>127.86899999999999</v>
      </c>
      <c r="D417" s="2">
        <v>130.46459999999999</v>
      </c>
      <c r="E417" s="2">
        <f t="shared" si="35"/>
        <v>68.736200000000053</v>
      </c>
      <c r="F417" s="2">
        <f t="shared" si="34"/>
        <v>51.462200000000053</v>
      </c>
      <c r="G417" s="2">
        <f t="shared" si="36"/>
        <v>128.90724</v>
      </c>
      <c r="O417" s="3">
        <f t="shared" si="37"/>
        <v>10.29244000000001</v>
      </c>
    </row>
    <row r="418" spans="1:15">
      <c r="A418" s="1">
        <v>40630</v>
      </c>
      <c r="B418" s="2">
        <v>115.13</v>
      </c>
      <c r="C418" s="2">
        <v>127.1508</v>
      </c>
      <c r="D418" s="2">
        <v>130.25880000000001</v>
      </c>
      <c r="E418" s="2">
        <f t="shared" si="35"/>
        <v>66.32000000000005</v>
      </c>
      <c r="F418" s="2">
        <f t="shared" si="34"/>
        <v>49.050500000000056</v>
      </c>
      <c r="G418" s="2">
        <f t="shared" si="36"/>
        <v>128.39400000000001</v>
      </c>
      <c r="O418" s="3">
        <f t="shared" si="37"/>
        <v>9.8101000000000109</v>
      </c>
    </row>
    <row r="419" spans="1:15">
      <c r="A419" s="1">
        <v>40631</v>
      </c>
      <c r="B419" s="2">
        <v>117.36</v>
      </c>
      <c r="C419" s="2">
        <v>127.92359999999999</v>
      </c>
      <c r="D419" s="2">
        <v>132.5436</v>
      </c>
      <c r="E419" s="2">
        <f t="shared" si="35"/>
        <v>62.057999999999993</v>
      </c>
      <c r="F419" s="2">
        <f t="shared" si="34"/>
        <v>44.453999999999951</v>
      </c>
      <c r="G419" s="2">
        <f t="shared" si="36"/>
        <v>129.77160000000001</v>
      </c>
      <c r="O419" s="3">
        <f t="shared" si="37"/>
        <v>8.8907999999999898</v>
      </c>
    </row>
    <row r="420" spans="1:15">
      <c r="A420" s="1">
        <v>40632</v>
      </c>
      <c r="B420" s="2">
        <v>118.7</v>
      </c>
      <c r="C420" s="2">
        <v>128.68799999999999</v>
      </c>
      <c r="D420" s="2">
        <v>134.04299999999998</v>
      </c>
      <c r="E420" s="2">
        <f t="shared" si="35"/>
        <v>60.649999999999864</v>
      </c>
      <c r="F420" s="2">
        <f t="shared" si="34"/>
        <v>42.8449999999998</v>
      </c>
      <c r="G420" s="2">
        <f t="shared" si="36"/>
        <v>130.82999999999998</v>
      </c>
      <c r="O420" s="3">
        <f t="shared" si="37"/>
        <v>8.56899999999996</v>
      </c>
    </row>
    <row r="421" spans="1:15">
      <c r="A421" s="1">
        <v>40633</v>
      </c>
      <c r="B421" s="2">
        <v>121.06</v>
      </c>
      <c r="C421" s="2">
        <v>130.51919999999998</v>
      </c>
      <c r="D421" s="2">
        <v>135.27779999999998</v>
      </c>
      <c r="E421" s="2">
        <f t="shared" si="35"/>
        <v>56.813200000000052</v>
      </c>
      <c r="F421" s="2">
        <f t="shared" si="34"/>
        <v>38.65420000000006</v>
      </c>
      <c r="G421" s="2">
        <f t="shared" si="36"/>
        <v>132.42264</v>
      </c>
      <c r="O421" s="3">
        <f t="shared" si="37"/>
        <v>7.7308400000000121</v>
      </c>
    </row>
    <row r="422" spans="1:15">
      <c r="A422" s="1">
        <v>40634</v>
      </c>
      <c r="B422" s="2">
        <v>122.22</v>
      </c>
      <c r="C422" s="2">
        <v>132.3546</v>
      </c>
      <c r="D422" s="2">
        <v>136.101</v>
      </c>
      <c r="E422" s="2">
        <f t="shared" si="35"/>
        <v>58.16579999999999</v>
      </c>
      <c r="F422" s="2">
        <f t="shared" si="34"/>
        <v>39.83280000000002</v>
      </c>
      <c r="G422" s="2">
        <f t="shared" si="36"/>
        <v>133.85316</v>
      </c>
      <c r="O422" s="3">
        <f t="shared" si="37"/>
        <v>7.9665600000000039</v>
      </c>
    </row>
    <row r="423" spans="1:15">
      <c r="A423" s="1">
        <v>40637</v>
      </c>
      <c r="B423" s="2">
        <v>122.3</v>
      </c>
      <c r="C423" s="2">
        <v>133.08959999999999</v>
      </c>
      <c r="D423" s="2">
        <v>136.43279999999999</v>
      </c>
      <c r="E423" s="2">
        <f t="shared" si="35"/>
        <v>60.634399999999914</v>
      </c>
      <c r="F423" s="2">
        <f t="shared" si="34"/>
        <v>42.289399999999887</v>
      </c>
      <c r="G423" s="2">
        <f t="shared" si="36"/>
        <v>134.42687999999998</v>
      </c>
      <c r="O423" s="3">
        <f t="shared" si="37"/>
        <v>8.4578799999999781</v>
      </c>
    </row>
    <row r="424" spans="1:15">
      <c r="A424" s="1">
        <v>40638</v>
      </c>
      <c r="B424" s="2">
        <v>122.67</v>
      </c>
      <c r="C424" s="2">
        <v>134.4546</v>
      </c>
      <c r="D424" s="2">
        <v>136.9032</v>
      </c>
      <c r="E424" s="2">
        <f t="shared" si="35"/>
        <v>63.8202</v>
      </c>
      <c r="F424" s="2">
        <f t="shared" si="34"/>
        <v>45.419700000000034</v>
      </c>
      <c r="G424" s="2">
        <f t="shared" si="36"/>
        <v>135.43403999999998</v>
      </c>
      <c r="O424" s="3">
        <f t="shared" si="37"/>
        <v>9.0839400000000072</v>
      </c>
    </row>
    <row r="425" spans="1:15">
      <c r="A425" s="1">
        <v>40639</v>
      </c>
      <c r="B425" s="2">
        <v>126.65</v>
      </c>
      <c r="C425" s="2">
        <v>134.10180000000003</v>
      </c>
      <c r="D425" s="2">
        <v>141.09479999999999</v>
      </c>
      <c r="E425" s="2">
        <f t="shared" si="35"/>
        <v>51.245000000000118</v>
      </c>
      <c r="F425" s="2">
        <f t="shared" si="34"/>
        <v>32.247500000000059</v>
      </c>
      <c r="G425" s="2">
        <f t="shared" si="36"/>
        <v>136.899</v>
      </c>
      <c r="O425" s="3">
        <f t="shared" si="37"/>
        <v>6.449500000000012</v>
      </c>
    </row>
    <row r="426" spans="1:15">
      <c r="A426" s="1">
        <v>40640</v>
      </c>
      <c r="B426" s="2">
        <v>123.98</v>
      </c>
      <c r="C426" s="2">
        <v>133.833</v>
      </c>
      <c r="D426" s="2">
        <v>138.38580000000002</v>
      </c>
      <c r="E426" s="2">
        <f t="shared" si="35"/>
        <v>58.370600000000081</v>
      </c>
      <c r="F426" s="2">
        <f t="shared" si="34"/>
        <v>39.773600000000101</v>
      </c>
      <c r="G426" s="2">
        <f t="shared" si="36"/>
        <v>135.65412000000001</v>
      </c>
      <c r="O426" s="3">
        <f t="shared" si="37"/>
        <v>7.9547200000000204</v>
      </c>
    </row>
    <row r="427" spans="1:15">
      <c r="A427" s="1">
        <v>40641</v>
      </c>
      <c r="B427" s="2">
        <v>120.92</v>
      </c>
      <c r="C427" s="2">
        <v>136.9494</v>
      </c>
      <c r="D427" s="2">
        <v>135.26939999999999</v>
      </c>
      <c r="E427" s="2">
        <f t="shared" si="35"/>
        <v>76.786999999999921</v>
      </c>
      <c r="F427" s="2">
        <f t="shared" si="34"/>
        <v>58.648999999999887</v>
      </c>
      <c r="G427" s="2">
        <f t="shared" si="36"/>
        <v>136.2774</v>
      </c>
      <c r="O427" s="3">
        <f t="shared" si="37"/>
        <v>11.729799999999978</v>
      </c>
    </row>
    <row r="428" spans="1:15">
      <c r="A428" s="1">
        <v>40644</v>
      </c>
      <c r="B428" s="2">
        <v>122.88</v>
      </c>
      <c r="C428" s="2">
        <v>134.42099999999999</v>
      </c>
      <c r="D428" s="2">
        <v>136.68899999999999</v>
      </c>
      <c r="E428" s="2">
        <f t="shared" si="35"/>
        <v>62.240999999999985</v>
      </c>
      <c r="F428" s="2">
        <f t="shared" si="34"/>
        <v>43.808999999999969</v>
      </c>
      <c r="G428" s="2">
        <f t="shared" si="36"/>
        <v>135.32819999999998</v>
      </c>
      <c r="O428" s="3">
        <f t="shared" si="37"/>
        <v>8.7617999999999938</v>
      </c>
    </row>
    <row r="429" spans="1:15">
      <c r="A429" s="1">
        <v>40645</v>
      </c>
      <c r="B429" s="2">
        <v>122.36</v>
      </c>
      <c r="C429" s="2">
        <v>132.8922</v>
      </c>
      <c r="D429" s="2">
        <v>136.0506</v>
      </c>
      <c r="E429" s="2">
        <f t="shared" si="35"/>
        <v>58.977800000000116</v>
      </c>
      <c r="F429" s="2">
        <f t="shared" si="34"/>
        <v>40.623800000000074</v>
      </c>
      <c r="G429" s="2">
        <f t="shared" si="36"/>
        <v>134.15556000000001</v>
      </c>
      <c r="O429" s="3">
        <f t="shared" si="37"/>
        <v>8.1247600000000144</v>
      </c>
    </row>
    <row r="430" spans="1:15">
      <c r="A430" s="1">
        <v>40646</v>
      </c>
      <c r="B430" s="2">
        <v>123.45</v>
      </c>
      <c r="C430" s="2">
        <v>136.1808</v>
      </c>
      <c r="D430" s="2">
        <v>137.44919999999999</v>
      </c>
      <c r="E430" s="2">
        <f t="shared" si="35"/>
        <v>66.190800000000081</v>
      </c>
      <c r="F430" s="2">
        <f t="shared" si="34"/>
        <v>47.67330000000004</v>
      </c>
      <c r="G430" s="2">
        <f t="shared" si="36"/>
        <v>136.68815999999998</v>
      </c>
      <c r="O430" s="3">
        <f t="shared" si="37"/>
        <v>9.5346600000000077</v>
      </c>
    </row>
    <row r="431" spans="1:15">
      <c r="A431" s="1">
        <v>40647</v>
      </c>
      <c r="B431" s="2">
        <v>121.61</v>
      </c>
      <c r="C431" s="2">
        <v>135.85740000000001</v>
      </c>
      <c r="D431" s="2">
        <v>135.7482</v>
      </c>
      <c r="E431" s="2">
        <f t="shared" si="35"/>
        <v>71.018600000000106</v>
      </c>
      <c r="F431" s="2">
        <f t="shared" si="34"/>
        <v>52.777100000000132</v>
      </c>
      <c r="G431" s="2">
        <f t="shared" si="36"/>
        <v>135.81372000000002</v>
      </c>
      <c r="O431" s="3">
        <f t="shared" si="37"/>
        <v>10.555420000000026</v>
      </c>
    </row>
    <row r="432" spans="1:15">
      <c r="A432" s="1">
        <v>40648</v>
      </c>
      <c r="B432" s="2">
        <v>121.33</v>
      </c>
      <c r="C432" s="2">
        <v>138.1464</v>
      </c>
      <c r="D432" s="2">
        <v>134.73600000000002</v>
      </c>
      <c r="E432" s="2">
        <f t="shared" si="35"/>
        <v>77.261200000000031</v>
      </c>
      <c r="F432" s="2">
        <f t="shared" si="34"/>
        <v>59.061699999999973</v>
      </c>
      <c r="G432" s="2">
        <f t="shared" si="36"/>
        <v>136.78224</v>
      </c>
      <c r="O432" s="3">
        <f t="shared" si="37"/>
        <v>11.812339999999995</v>
      </c>
    </row>
    <row r="433" spans="1:15">
      <c r="A433" s="1">
        <v>40651</v>
      </c>
      <c r="B433" s="2">
        <v>123.85</v>
      </c>
      <c r="C433" s="2">
        <v>136.61759999999998</v>
      </c>
      <c r="D433" s="2">
        <v>136.64279999999999</v>
      </c>
      <c r="E433" s="2">
        <f t="shared" si="35"/>
        <v>63.888399999999933</v>
      </c>
      <c r="F433" s="2">
        <f t="shared" si="34"/>
        <v>45.310899999999947</v>
      </c>
      <c r="G433" s="2">
        <f t="shared" si="36"/>
        <v>136.62768</v>
      </c>
      <c r="O433" s="3">
        <f t="shared" si="37"/>
        <v>9.062179999999989</v>
      </c>
    </row>
    <row r="434" spans="1:15">
      <c r="A434" s="1">
        <v>40652</v>
      </c>
      <c r="B434" s="2">
        <v>123.99</v>
      </c>
      <c r="C434" s="2">
        <v>135.7902</v>
      </c>
      <c r="D434" s="2">
        <v>136.61339999999998</v>
      </c>
      <c r="E434" s="2">
        <f t="shared" si="35"/>
        <v>60.647399999999948</v>
      </c>
      <c r="F434" s="2">
        <f t="shared" si="34"/>
        <v>42.04889999999989</v>
      </c>
      <c r="G434" s="2">
        <f t="shared" si="36"/>
        <v>136.11948000000001</v>
      </c>
      <c r="O434" s="3">
        <f t="shared" si="37"/>
        <v>8.4097799999999783</v>
      </c>
    </row>
    <row r="435" spans="1:15">
      <c r="A435" s="1">
        <v>40653</v>
      </c>
      <c r="B435" s="2">
        <v>123.66</v>
      </c>
      <c r="C435" s="2">
        <v>137.64660000000001</v>
      </c>
      <c r="D435" s="2">
        <v>135.86160000000001</v>
      </c>
      <c r="E435" s="2">
        <f t="shared" si="35"/>
        <v>66.363000000000056</v>
      </c>
      <c r="F435" s="2">
        <f t="shared" si="34"/>
        <v>47.814000000000078</v>
      </c>
      <c r="G435" s="2">
        <f t="shared" si="36"/>
        <v>136.93260000000001</v>
      </c>
      <c r="O435" s="3">
        <f t="shared" si="37"/>
        <v>9.5628000000000153</v>
      </c>
    </row>
    <row r="436" spans="1:15">
      <c r="A436" s="1">
        <v>40654</v>
      </c>
      <c r="B436" s="2">
        <v>124.14</v>
      </c>
      <c r="C436" s="2">
        <v>138.96120000000002</v>
      </c>
      <c r="D436" s="2">
        <v>137.2056</v>
      </c>
      <c r="E436" s="2">
        <f t="shared" si="35"/>
        <v>70.594800000000077</v>
      </c>
      <c r="F436" s="2">
        <f t="shared" si="34"/>
        <v>51.973800000000097</v>
      </c>
      <c r="G436" s="2">
        <f t="shared" si="36"/>
        <v>138.25896</v>
      </c>
      <c r="O436" s="3">
        <f t="shared" si="37"/>
        <v>10.394760000000019</v>
      </c>
    </row>
    <row r="437" spans="1:15">
      <c r="A437" s="1">
        <v>40658</v>
      </c>
      <c r="B437" s="2">
        <v>125.13</v>
      </c>
      <c r="C437" s="2">
        <v>139.56180000000001</v>
      </c>
      <c r="D437" s="2">
        <v>138.0582</v>
      </c>
      <c r="E437" s="2">
        <f t="shared" si="35"/>
        <v>69.15179999999998</v>
      </c>
      <c r="F437" s="2">
        <f t="shared" si="34"/>
        <v>50.382299999999987</v>
      </c>
      <c r="G437" s="2">
        <f t="shared" si="36"/>
        <v>138.96036000000001</v>
      </c>
      <c r="O437" s="3">
        <f t="shared" si="37"/>
        <v>10.076459999999997</v>
      </c>
    </row>
    <row r="438" spans="1:15">
      <c r="A438" s="1">
        <v>40659</v>
      </c>
      <c r="B438" s="2">
        <v>125.02</v>
      </c>
      <c r="C438" s="2">
        <v>141.00239999999999</v>
      </c>
      <c r="D438" s="2">
        <v>138.0498</v>
      </c>
      <c r="E438" s="2">
        <f t="shared" si="35"/>
        <v>74.006799999999998</v>
      </c>
      <c r="F438" s="2">
        <f t="shared" si="34"/>
        <v>55.253799999999956</v>
      </c>
      <c r="G438" s="2">
        <f t="shared" si="36"/>
        <v>139.82136</v>
      </c>
      <c r="O438" s="3">
        <f t="shared" si="37"/>
        <v>11.050759999999991</v>
      </c>
    </row>
    <row r="439" spans="1:15">
      <c r="A439" s="1">
        <v>40660</v>
      </c>
      <c r="B439" s="2">
        <v>125.89</v>
      </c>
      <c r="C439" s="2">
        <v>143.6148</v>
      </c>
      <c r="D439" s="2">
        <v>139.33500000000001</v>
      </c>
      <c r="E439" s="2">
        <f t="shared" si="35"/>
        <v>80.064399999999978</v>
      </c>
      <c r="F439" s="2">
        <f t="shared" si="34"/>
        <v>61.180899999999951</v>
      </c>
      <c r="G439" s="2">
        <f t="shared" si="36"/>
        <v>141.90288000000001</v>
      </c>
      <c r="O439" s="3">
        <f t="shared" si="37"/>
        <v>12.23617999999999</v>
      </c>
    </row>
    <row r="440" spans="1:15">
      <c r="A440" s="1">
        <v>40661</v>
      </c>
      <c r="B440" s="2">
        <v>125.12</v>
      </c>
      <c r="C440" s="2">
        <v>144.05160000000001</v>
      </c>
      <c r="D440" s="2">
        <v>138.3648</v>
      </c>
      <c r="E440" s="2">
        <f t="shared" si="35"/>
        <v>83.284400000000005</v>
      </c>
      <c r="F440" s="2">
        <f t="shared" si="34"/>
        <v>64.516399999999976</v>
      </c>
      <c r="G440" s="2">
        <f t="shared" si="36"/>
        <v>141.77688000000001</v>
      </c>
      <c r="O440" s="3">
        <f t="shared" si="37"/>
        <v>12.903279999999995</v>
      </c>
    </row>
    <row r="441" spans="1:15">
      <c r="A441" s="1">
        <v>40662</v>
      </c>
      <c r="B441" s="2">
        <v>122.45</v>
      </c>
      <c r="C441" s="2">
        <v>145.52160000000001</v>
      </c>
      <c r="D441" s="2">
        <v>135.6138</v>
      </c>
      <c r="E441" s="2">
        <f t="shared" si="35"/>
        <v>95.542400000000043</v>
      </c>
      <c r="F441" s="2">
        <f t="shared" si="34"/>
        <v>77.17489999999998</v>
      </c>
      <c r="G441" s="2">
        <f t="shared" si="36"/>
        <v>141.55848</v>
      </c>
      <c r="O441" s="3">
        <f t="shared" si="37"/>
        <v>15.434979999999996</v>
      </c>
    </row>
    <row r="442" spans="1:15">
      <c r="A442" s="1">
        <v>40665</v>
      </c>
      <c r="B442" s="2">
        <v>121.19</v>
      </c>
      <c r="C442" s="2">
        <v>140.61180000000002</v>
      </c>
      <c r="D442" s="2">
        <v>133.58520000000001</v>
      </c>
      <c r="E442" s="2">
        <f t="shared" si="35"/>
        <v>83.05580000000009</v>
      </c>
      <c r="F442" s="2">
        <f t="shared" si="34"/>
        <v>64.877300000000105</v>
      </c>
      <c r="G442" s="2">
        <f t="shared" si="36"/>
        <v>137.80116000000001</v>
      </c>
      <c r="O442" s="3">
        <f t="shared" si="37"/>
        <v>12.975460000000021</v>
      </c>
    </row>
    <row r="443" spans="1:15">
      <c r="A443" s="1">
        <v>40666</v>
      </c>
      <c r="B443" s="2">
        <v>110.8</v>
      </c>
      <c r="C443" s="2">
        <v>139.8348</v>
      </c>
      <c r="D443" s="2">
        <v>122.82900000000001</v>
      </c>
      <c r="E443" s="2">
        <f t="shared" si="35"/>
        <v>111.16240000000005</v>
      </c>
      <c r="F443" s="2">
        <f t="shared" si="34"/>
        <v>94.542400000000043</v>
      </c>
      <c r="G443" s="2">
        <f t="shared" si="36"/>
        <v>133.03248000000002</v>
      </c>
      <c r="O443" s="3">
        <f t="shared" si="37"/>
        <v>18.908480000000008</v>
      </c>
    </row>
    <row r="444" spans="1:15">
      <c r="A444" s="1">
        <v>40667</v>
      </c>
      <c r="B444" s="2">
        <v>109.13</v>
      </c>
      <c r="C444" s="2">
        <v>139.54499999999999</v>
      </c>
      <c r="D444" s="2">
        <v>121.35480000000001</v>
      </c>
      <c r="E444" s="2">
        <f t="shared" si="35"/>
        <v>115.69460000000004</v>
      </c>
      <c r="F444" s="2">
        <f t="shared" si="34"/>
        <v>99.32510000000002</v>
      </c>
      <c r="G444" s="2">
        <f t="shared" si="36"/>
        <v>132.26891999999998</v>
      </c>
      <c r="O444" s="3">
        <f t="shared" si="37"/>
        <v>19.865020000000005</v>
      </c>
    </row>
    <row r="445" spans="1:15">
      <c r="A445" s="1">
        <v>40668</v>
      </c>
      <c r="B445" s="2">
        <v>115.9</v>
      </c>
      <c r="C445" s="2">
        <v>130.0068</v>
      </c>
      <c r="D445" s="2">
        <v>126.54180000000001</v>
      </c>
      <c r="E445" s="2">
        <f t="shared" si="35"/>
        <v>63.604000000000042</v>
      </c>
      <c r="F445" s="2">
        <f t="shared" si="34"/>
        <v>46.219000000000051</v>
      </c>
      <c r="G445" s="2">
        <f t="shared" si="36"/>
        <v>128.6208</v>
      </c>
      <c r="O445" s="3">
        <f t="shared" si="37"/>
        <v>9.2438000000000109</v>
      </c>
    </row>
    <row r="446" spans="1:15">
      <c r="A446" s="1">
        <v>40669</v>
      </c>
      <c r="B446" s="2">
        <v>117.63</v>
      </c>
      <c r="C446" s="2">
        <v>129.7842</v>
      </c>
      <c r="D446" s="2">
        <v>128.28899999999999</v>
      </c>
      <c r="E446" s="2">
        <f t="shared" si="35"/>
        <v>57.780599999999936</v>
      </c>
      <c r="F446" s="2">
        <f t="shared" si="34"/>
        <v>40.136099999999942</v>
      </c>
      <c r="G446" s="2">
        <f t="shared" si="36"/>
        <v>129.18611999999999</v>
      </c>
      <c r="O446" s="3">
        <f t="shared" si="37"/>
        <v>8.0272199999999891</v>
      </c>
    </row>
    <row r="447" spans="1:15">
      <c r="A447" s="1">
        <v>40672</v>
      </c>
      <c r="B447" s="2">
        <v>112.57</v>
      </c>
      <c r="C447" s="2">
        <v>137.69279999999998</v>
      </c>
      <c r="D447" s="2">
        <v>123.82859999999999</v>
      </c>
      <c r="E447" s="2">
        <f t="shared" si="35"/>
        <v>97.885600000000068</v>
      </c>
      <c r="F447" s="2">
        <f t="shared" si="34"/>
        <v>81.000100000000089</v>
      </c>
      <c r="G447" s="2">
        <f t="shared" si="36"/>
        <v>132.14711999999997</v>
      </c>
      <c r="O447" s="3">
        <f t="shared" si="37"/>
        <v>16.200020000000016</v>
      </c>
    </row>
    <row r="448" spans="1:15">
      <c r="A448" s="1">
        <v>40673</v>
      </c>
      <c r="B448" s="2">
        <v>112.98</v>
      </c>
      <c r="C448" s="2">
        <v>141.94740000000002</v>
      </c>
      <c r="D448" s="2">
        <v>124.5972</v>
      </c>
      <c r="E448" s="2">
        <f t="shared" si="35"/>
        <v>110.13660000000004</v>
      </c>
      <c r="F448" s="2">
        <f t="shared" si="34"/>
        <v>93.189600000000041</v>
      </c>
      <c r="G448" s="2">
        <f t="shared" si="36"/>
        <v>135.00731999999999</v>
      </c>
      <c r="O448" s="3">
        <f t="shared" si="37"/>
        <v>18.637920000000008</v>
      </c>
    </row>
    <row r="449" spans="1:15">
      <c r="A449" s="1">
        <v>40674</v>
      </c>
      <c r="B449" s="2">
        <v>113.83</v>
      </c>
      <c r="C449" s="2">
        <v>131.1576</v>
      </c>
      <c r="D449" s="2">
        <v>125.979</v>
      </c>
      <c r="E449" s="2">
        <f t="shared" si="35"/>
        <v>76.280799999999999</v>
      </c>
      <c r="F449" s="2">
        <f t="shared" si="34"/>
        <v>59.206299999999942</v>
      </c>
      <c r="G449" s="2">
        <f t="shared" si="36"/>
        <v>129.08616000000001</v>
      </c>
      <c r="O449" s="3">
        <f t="shared" si="37"/>
        <v>11.841259999999988</v>
      </c>
    </row>
    <row r="450" spans="1:15">
      <c r="A450" s="1">
        <v>40675</v>
      </c>
      <c r="B450" s="2">
        <v>112.73</v>
      </c>
      <c r="C450" s="2">
        <v>128.68379999999999</v>
      </c>
      <c r="D450" s="2">
        <v>123.00120000000001</v>
      </c>
      <c r="E450" s="2">
        <f t="shared" si="35"/>
        <v>68.403799999999933</v>
      </c>
      <c r="F450" s="2">
        <f t="shared" si="34"/>
        <v>51.494299999999953</v>
      </c>
      <c r="G450" s="2">
        <f t="shared" si="36"/>
        <v>126.41076000000001</v>
      </c>
      <c r="O450" s="3">
        <f t="shared" si="37"/>
        <v>10.298859999999991</v>
      </c>
    </row>
    <row r="451" spans="1:15">
      <c r="A451" s="1">
        <v>40676</v>
      </c>
      <c r="B451" s="2">
        <v>109.99</v>
      </c>
      <c r="C451" s="2">
        <v>129.12479999999999</v>
      </c>
      <c r="D451" s="2">
        <v>121.43459999999999</v>
      </c>
      <c r="E451" s="2">
        <f t="shared" si="35"/>
        <v>80.293600000000083</v>
      </c>
      <c r="F451" s="2">
        <f t="shared" ref="F451:F514" si="38">3*C451+2*D451-5*B451*(1+$D$1)</f>
        <v>63.795100000000048</v>
      </c>
      <c r="G451" s="2">
        <f t="shared" si="36"/>
        <v>126.04872</v>
      </c>
      <c r="O451" s="3">
        <f t="shared" si="37"/>
        <v>12.75902000000001</v>
      </c>
    </row>
    <row r="452" spans="1:15">
      <c r="A452" s="1">
        <v>40679</v>
      </c>
      <c r="B452" s="2">
        <v>112.3</v>
      </c>
      <c r="C452" s="2">
        <v>123.10620000000002</v>
      </c>
      <c r="D452" s="2">
        <v>124.01759999999999</v>
      </c>
      <c r="E452" s="2">
        <f t="shared" ref="E452:E515" si="39">3*C452+2*D452-5*B452</f>
        <v>55.853800000000092</v>
      </c>
      <c r="F452" s="2">
        <f t="shared" si="38"/>
        <v>39.008800000000065</v>
      </c>
      <c r="G452" s="2">
        <f t="shared" ref="G452:G515" si="40">0.6*C452+0.4*D452</f>
        <v>123.47076</v>
      </c>
      <c r="O452" s="3">
        <f t="shared" ref="O452:O515" si="41">F452/5</f>
        <v>7.8017600000000131</v>
      </c>
    </row>
    <row r="453" spans="1:15">
      <c r="A453" s="1">
        <v>40680</v>
      </c>
      <c r="B453" s="2">
        <v>111.42</v>
      </c>
      <c r="C453" s="2">
        <v>122.61060000000001</v>
      </c>
      <c r="D453" s="2">
        <v>123.62700000000001</v>
      </c>
      <c r="E453" s="2">
        <f t="shared" si="39"/>
        <v>57.98580000000004</v>
      </c>
      <c r="F453" s="2">
        <f t="shared" si="38"/>
        <v>41.272800000000075</v>
      </c>
      <c r="G453" s="2">
        <f t="shared" si="40"/>
        <v>123.01716000000002</v>
      </c>
      <c r="O453" s="3">
        <f t="shared" si="41"/>
        <v>8.2545600000000157</v>
      </c>
    </row>
    <row r="454" spans="1:15">
      <c r="A454" s="1">
        <v>40681</v>
      </c>
      <c r="B454" s="2">
        <v>112.39</v>
      </c>
      <c r="C454" s="2">
        <v>124.13100000000001</v>
      </c>
      <c r="D454" s="2">
        <v>124.614</v>
      </c>
      <c r="E454" s="2">
        <f t="shared" si="39"/>
        <v>59.671000000000049</v>
      </c>
      <c r="F454" s="2">
        <f t="shared" si="38"/>
        <v>42.8125</v>
      </c>
      <c r="G454" s="2">
        <f t="shared" si="40"/>
        <v>124.3242</v>
      </c>
      <c r="O454" s="3">
        <f t="shared" si="41"/>
        <v>8.5625</v>
      </c>
    </row>
    <row r="455" spans="1:15">
      <c r="A455" s="1">
        <v>40682</v>
      </c>
      <c r="B455" s="2">
        <v>110.1</v>
      </c>
      <c r="C455" s="2">
        <v>122.89200000000001</v>
      </c>
      <c r="D455" s="2">
        <v>122.00580000000001</v>
      </c>
      <c r="E455" s="2">
        <f t="shared" si="39"/>
        <v>62.187600000000089</v>
      </c>
      <c r="F455" s="2">
        <f t="shared" si="38"/>
        <v>45.672600000000102</v>
      </c>
      <c r="G455" s="2">
        <f t="shared" si="40"/>
        <v>122.53752000000001</v>
      </c>
      <c r="O455" s="3">
        <f t="shared" si="41"/>
        <v>9.1345200000000197</v>
      </c>
    </row>
    <row r="456" spans="1:15">
      <c r="A456" s="1">
        <v>40683</v>
      </c>
      <c r="B456" s="2">
        <v>112.53</v>
      </c>
      <c r="C456" s="2">
        <v>123.3036</v>
      </c>
      <c r="D456" s="2">
        <v>124.488</v>
      </c>
      <c r="E456" s="2">
        <f t="shared" si="39"/>
        <v>56.236800000000017</v>
      </c>
      <c r="F456" s="2">
        <f t="shared" si="38"/>
        <v>39.357300000000009</v>
      </c>
      <c r="G456" s="2">
        <f t="shared" si="40"/>
        <v>123.77735999999999</v>
      </c>
      <c r="O456" s="3">
        <f t="shared" si="41"/>
        <v>7.8714600000000017</v>
      </c>
    </row>
    <row r="457" spans="1:15">
      <c r="A457" s="1">
        <v>40686</v>
      </c>
      <c r="B457" s="2">
        <v>114.93</v>
      </c>
      <c r="C457" s="2">
        <v>123.4002</v>
      </c>
      <c r="D457" s="2">
        <v>124.8702</v>
      </c>
      <c r="E457" s="2">
        <f t="shared" si="39"/>
        <v>45.29099999999994</v>
      </c>
      <c r="F457" s="2">
        <f t="shared" si="38"/>
        <v>28.051499999999919</v>
      </c>
      <c r="G457" s="2">
        <f t="shared" si="40"/>
        <v>123.98820000000001</v>
      </c>
      <c r="O457" s="3">
        <f t="shared" si="41"/>
        <v>5.6102999999999836</v>
      </c>
    </row>
    <row r="458" spans="1:15">
      <c r="A458" s="1">
        <v>40687</v>
      </c>
      <c r="B458" s="2">
        <v>115.05</v>
      </c>
      <c r="C458" s="2">
        <v>125.69759999999999</v>
      </c>
      <c r="D458" s="2">
        <v>124.86600000000001</v>
      </c>
      <c r="E458" s="2">
        <f t="shared" si="39"/>
        <v>51.574800000000096</v>
      </c>
      <c r="F458" s="2">
        <f t="shared" si="38"/>
        <v>34.317300000000046</v>
      </c>
      <c r="G458" s="2">
        <f t="shared" si="40"/>
        <v>125.36496000000001</v>
      </c>
      <c r="O458" s="3">
        <f t="shared" si="41"/>
        <v>6.8634600000000088</v>
      </c>
    </row>
    <row r="459" spans="1:15">
      <c r="A459" s="1">
        <v>40688</v>
      </c>
      <c r="B459" s="2">
        <v>115.03</v>
      </c>
      <c r="C459" s="2">
        <v>126.68040000000001</v>
      </c>
      <c r="D459" s="2">
        <v>128.07060000000001</v>
      </c>
      <c r="E459" s="2">
        <f t="shared" si="39"/>
        <v>61.032400000000052</v>
      </c>
      <c r="F459" s="2">
        <f t="shared" si="38"/>
        <v>43.777900000000045</v>
      </c>
      <c r="G459" s="2">
        <f t="shared" si="40"/>
        <v>127.23648</v>
      </c>
      <c r="O459" s="3">
        <f t="shared" si="41"/>
        <v>8.755580000000009</v>
      </c>
    </row>
    <row r="460" spans="1:15">
      <c r="A460" s="1">
        <v>40689</v>
      </c>
      <c r="B460" s="2">
        <v>116.73</v>
      </c>
      <c r="C460" s="2">
        <v>128.02859999999998</v>
      </c>
      <c r="D460" s="2">
        <v>130.15379999999999</v>
      </c>
      <c r="E460" s="2">
        <f t="shared" si="39"/>
        <v>60.743399999999951</v>
      </c>
      <c r="F460" s="2">
        <f t="shared" si="38"/>
        <v>43.233899999999949</v>
      </c>
      <c r="G460" s="2">
        <f t="shared" si="40"/>
        <v>128.87867999999997</v>
      </c>
      <c r="O460" s="3">
        <f t="shared" si="41"/>
        <v>8.646779999999989</v>
      </c>
    </row>
    <row r="461" spans="1:15">
      <c r="A461" s="1">
        <v>40690</v>
      </c>
      <c r="B461" s="2">
        <v>114.53</v>
      </c>
      <c r="C461" s="2">
        <v>129.864</v>
      </c>
      <c r="D461" s="2">
        <v>128.1756</v>
      </c>
      <c r="E461" s="2">
        <f t="shared" si="39"/>
        <v>73.293199999999956</v>
      </c>
      <c r="F461" s="2">
        <f t="shared" si="38"/>
        <v>56.113699999999994</v>
      </c>
      <c r="G461" s="2">
        <f t="shared" si="40"/>
        <v>129.18864000000002</v>
      </c>
      <c r="O461" s="3">
        <f t="shared" si="41"/>
        <v>11.222739999999998</v>
      </c>
    </row>
    <row r="462" spans="1:15">
      <c r="A462" s="1">
        <v>40694</v>
      </c>
      <c r="B462" s="2">
        <v>115.54</v>
      </c>
      <c r="C462" s="2">
        <v>132.3168</v>
      </c>
      <c r="D462" s="2">
        <v>129.6498</v>
      </c>
      <c r="E462" s="2">
        <f t="shared" si="39"/>
        <v>78.549999999999955</v>
      </c>
      <c r="F462" s="2">
        <f t="shared" si="38"/>
        <v>61.218999999999937</v>
      </c>
      <c r="G462" s="2">
        <f t="shared" si="40"/>
        <v>131.25</v>
      </c>
      <c r="O462" s="3">
        <f t="shared" si="41"/>
        <v>12.243799999999988</v>
      </c>
    </row>
    <row r="463" spans="1:15">
      <c r="A463" s="1">
        <v>40695</v>
      </c>
      <c r="B463" s="2">
        <v>115.84</v>
      </c>
      <c r="C463" s="2">
        <v>125.0466</v>
      </c>
      <c r="D463" s="2">
        <v>130.10759999999999</v>
      </c>
      <c r="E463" s="2">
        <f t="shared" si="39"/>
        <v>56.154999999999973</v>
      </c>
      <c r="F463" s="2">
        <f t="shared" si="38"/>
        <v>38.778999999999996</v>
      </c>
      <c r="G463" s="2">
        <f t="shared" si="40"/>
        <v>127.071</v>
      </c>
      <c r="O463" s="3">
        <f t="shared" si="41"/>
        <v>7.7557999999999989</v>
      </c>
    </row>
    <row r="464" spans="1:15">
      <c r="A464" s="1">
        <v>40696</v>
      </c>
      <c r="B464" s="2">
        <v>114.48</v>
      </c>
      <c r="C464" s="2">
        <v>124.64339999999999</v>
      </c>
      <c r="D464" s="2">
        <v>128.499</v>
      </c>
      <c r="E464" s="2">
        <f t="shared" si="39"/>
        <v>58.52819999999997</v>
      </c>
      <c r="F464" s="2">
        <f t="shared" si="38"/>
        <v>41.356199999999944</v>
      </c>
      <c r="G464" s="2">
        <f t="shared" si="40"/>
        <v>126.18563999999998</v>
      </c>
      <c r="O464" s="3">
        <f t="shared" si="41"/>
        <v>8.2712399999999882</v>
      </c>
    </row>
    <row r="465" spans="1:15">
      <c r="A465" s="1">
        <v>40697</v>
      </c>
      <c r="B465" s="2">
        <v>116.78</v>
      </c>
      <c r="C465" s="2">
        <v>125.7102</v>
      </c>
      <c r="D465" s="2">
        <v>130.90140000000002</v>
      </c>
      <c r="E465" s="2">
        <f t="shared" si="39"/>
        <v>55.033400000000142</v>
      </c>
      <c r="F465" s="2">
        <f t="shared" si="38"/>
        <v>37.51640000000009</v>
      </c>
      <c r="G465" s="2">
        <f t="shared" si="40"/>
        <v>127.78668000000002</v>
      </c>
      <c r="O465" s="3">
        <f t="shared" si="41"/>
        <v>7.5032800000000179</v>
      </c>
    </row>
    <row r="466" spans="1:15">
      <c r="A466" s="1">
        <v>40700</v>
      </c>
      <c r="B466" s="2">
        <v>117.85</v>
      </c>
      <c r="C466" s="2">
        <v>123.89579999999999</v>
      </c>
      <c r="D466" s="2">
        <v>131.75819999999999</v>
      </c>
      <c r="E466" s="2">
        <f t="shared" si="39"/>
        <v>45.953800000000001</v>
      </c>
      <c r="F466" s="2">
        <f t="shared" si="38"/>
        <v>28.276299999999992</v>
      </c>
      <c r="G466" s="2">
        <f t="shared" si="40"/>
        <v>127.04076000000001</v>
      </c>
      <c r="O466" s="3">
        <f t="shared" si="41"/>
        <v>5.6552599999999984</v>
      </c>
    </row>
    <row r="467" spans="1:15">
      <c r="A467" s="1">
        <v>40701</v>
      </c>
      <c r="B467" s="2">
        <v>119.57</v>
      </c>
      <c r="C467" s="2">
        <v>125.65979999999999</v>
      </c>
      <c r="D467" s="2">
        <v>133.55160000000001</v>
      </c>
      <c r="E467" s="2">
        <f t="shared" si="39"/>
        <v>46.232600000000048</v>
      </c>
      <c r="F467" s="2">
        <f t="shared" si="38"/>
        <v>28.2971</v>
      </c>
      <c r="G467" s="2">
        <f t="shared" si="40"/>
        <v>128.81652</v>
      </c>
      <c r="O467" s="3">
        <f t="shared" si="41"/>
        <v>5.6594199999999999</v>
      </c>
    </row>
    <row r="468" spans="1:15">
      <c r="A468" s="1">
        <v>40702</v>
      </c>
      <c r="B468" s="2">
        <v>118.78</v>
      </c>
      <c r="C468" s="2">
        <v>125.1054</v>
      </c>
      <c r="D468" s="2">
        <v>132.24119999999999</v>
      </c>
      <c r="E468" s="2">
        <f t="shared" si="39"/>
        <v>45.898599999999988</v>
      </c>
      <c r="F468" s="2">
        <f t="shared" si="38"/>
        <v>28.08159999999998</v>
      </c>
      <c r="G468" s="2">
        <f t="shared" si="40"/>
        <v>127.95971999999999</v>
      </c>
      <c r="O468" s="3">
        <f t="shared" si="41"/>
        <v>5.6163199999999964</v>
      </c>
    </row>
    <row r="469" spans="1:15">
      <c r="A469" s="1">
        <v>40703</v>
      </c>
      <c r="B469" s="2">
        <v>119.1</v>
      </c>
      <c r="C469" s="2">
        <v>127.6716</v>
      </c>
      <c r="D469" s="2">
        <v>132.1404</v>
      </c>
      <c r="E469" s="2">
        <f t="shared" si="39"/>
        <v>51.795599999999922</v>
      </c>
      <c r="F469" s="2">
        <f t="shared" si="38"/>
        <v>33.930599999999913</v>
      </c>
      <c r="G469" s="2">
        <f t="shared" si="40"/>
        <v>129.45911999999998</v>
      </c>
      <c r="O469" s="3">
        <f t="shared" si="41"/>
        <v>6.7861199999999826</v>
      </c>
    </row>
    <row r="470" spans="1:15">
      <c r="A470" s="1">
        <v>40704</v>
      </c>
      <c r="B470" s="2">
        <v>120.16</v>
      </c>
      <c r="C470" s="2">
        <v>126.74339999999998</v>
      </c>
      <c r="D470" s="2">
        <v>132.99720000000002</v>
      </c>
      <c r="E470" s="2">
        <f t="shared" si="39"/>
        <v>45.424600000000055</v>
      </c>
      <c r="F470" s="2">
        <f t="shared" si="38"/>
        <v>27.400600000000054</v>
      </c>
      <c r="G470" s="2">
        <f t="shared" si="40"/>
        <v>129.24492000000001</v>
      </c>
      <c r="O470" s="3">
        <f t="shared" si="41"/>
        <v>5.480120000000011</v>
      </c>
    </row>
    <row r="471" spans="1:15">
      <c r="A471" s="1">
        <v>40707</v>
      </c>
      <c r="B471" s="2">
        <v>117.1</v>
      </c>
      <c r="C471" s="2">
        <v>125.8656</v>
      </c>
      <c r="D471" s="2">
        <v>127.08779999999999</v>
      </c>
      <c r="E471" s="2">
        <f t="shared" si="39"/>
        <v>46.272400000000061</v>
      </c>
      <c r="F471" s="2">
        <f t="shared" si="38"/>
        <v>28.707400000000007</v>
      </c>
      <c r="G471" s="2">
        <f t="shared" si="40"/>
        <v>126.35448</v>
      </c>
      <c r="O471" s="3">
        <f t="shared" si="41"/>
        <v>5.741480000000001</v>
      </c>
    </row>
    <row r="472" spans="1:15">
      <c r="A472" s="1">
        <v>40708</v>
      </c>
      <c r="B472" s="2">
        <v>114.02</v>
      </c>
      <c r="C472" s="2">
        <v>128.7132</v>
      </c>
      <c r="D472" s="2">
        <v>128.11680000000001</v>
      </c>
      <c r="E472" s="2">
        <f t="shared" si="39"/>
        <v>72.273199999999974</v>
      </c>
      <c r="F472" s="2">
        <f t="shared" si="38"/>
        <v>55.170199999999909</v>
      </c>
      <c r="G472" s="2">
        <f t="shared" si="40"/>
        <v>128.47464000000002</v>
      </c>
      <c r="O472" s="3">
        <f t="shared" si="41"/>
        <v>11.034039999999981</v>
      </c>
    </row>
    <row r="473" spans="1:15">
      <c r="A473" s="1">
        <v>40709</v>
      </c>
      <c r="B473" s="2">
        <v>113.21</v>
      </c>
      <c r="C473" s="2">
        <v>122.78700000000001</v>
      </c>
      <c r="D473" s="2">
        <v>127.27259999999998</v>
      </c>
      <c r="E473" s="2">
        <f t="shared" si="39"/>
        <v>56.856199999999944</v>
      </c>
      <c r="F473" s="2">
        <f t="shared" si="38"/>
        <v>39.874699999999962</v>
      </c>
      <c r="G473" s="2">
        <f t="shared" si="40"/>
        <v>124.58124000000001</v>
      </c>
      <c r="O473" s="3">
        <f t="shared" si="41"/>
        <v>7.9749399999999921</v>
      </c>
    </row>
    <row r="474" spans="1:15">
      <c r="A474" s="1">
        <v>40710</v>
      </c>
      <c r="B474" s="2">
        <v>111.69</v>
      </c>
      <c r="C474" s="2">
        <v>123.87479999999999</v>
      </c>
      <c r="D474" s="2">
        <v>124.98779999999999</v>
      </c>
      <c r="E474" s="2">
        <f t="shared" si="39"/>
        <v>63.149999999999864</v>
      </c>
      <c r="F474" s="2">
        <f t="shared" si="38"/>
        <v>46.396499999999833</v>
      </c>
      <c r="G474" s="2">
        <f t="shared" si="40"/>
        <v>124.32</v>
      </c>
      <c r="O474" s="3">
        <f t="shared" si="41"/>
        <v>9.2792999999999672</v>
      </c>
    </row>
    <row r="475" spans="1:15">
      <c r="A475" s="1">
        <v>40711</v>
      </c>
      <c r="B475" s="2">
        <v>110.95</v>
      </c>
      <c r="C475" s="2">
        <v>123.73200000000001</v>
      </c>
      <c r="D475" s="2">
        <v>123.4254</v>
      </c>
      <c r="E475" s="2">
        <f t="shared" si="39"/>
        <v>63.296800000000076</v>
      </c>
      <c r="F475" s="2">
        <f t="shared" si="38"/>
        <v>46.654300000000035</v>
      </c>
      <c r="G475" s="2">
        <f t="shared" si="40"/>
        <v>123.60936000000001</v>
      </c>
      <c r="O475" s="3">
        <f t="shared" si="41"/>
        <v>9.3308600000000066</v>
      </c>
    </row>
    <row r="476" spans="1:15">
      <c r="A476" s="1">
        <v>40714</v>
      </c>
      <c r="B476" s="2">
        <v>114.21</v>
      </c>
      <c r="C476" s="2">
        <v>122.28299999999999</v>
      </c>
      <c r="D476" s="2">
        <v>127.029</v>
      </c>
      <c r="E476" s="2">
        <f t="shared" si="39"/>
        <v>49.856999999999971</v>
      </c>
      <c r="F476" s="2">
        <f t="shared" si="38"/>
        <v>32.725500000000011</v>
      </c>
      <c r="G476" s="2">
        <f t="shared" si="40"/>
        <v>124.18139999999998</v>
      </c>
      <c r="O476" s="3">
        <f t="shared" si="41"/>
        <v>6.5451000000000024</v>
      </c>
    </row>
    <row r="477" spans="1:15">
      <c r="A477" s="1">
        <v>40715</v>
      </c>
      <c r="B477" s="2">
        <v>107.26</v>
      </c>
      <c r="C477" s="2">
        <v>121.0692</v>
      </c>
      <c r="D477" s="2">
        <v>119.9016</v>
      </c>
      <c r="E477" s="2">
        <f t="shared" si="39"/>
        <v>66.710799999999949</v>
      </c>
      <c r="F477" s="2">
        <f t="shared" si="38"/>
        <v>50.621799999999894</v>
      </c>
      <c r="G477" s="2">
        <f t="shared" si="40"/>
        <v>120.60216</v>
      </c>
      <c r="O477" s="3">
        <f t="shared" si="41"/>
        <v>10.124359999999978</v>
      </c>
    </row>
    <row r="478" spans="1:15">
      <c r="A478" s="1">
        <v>40716</v>
      </c>
      <c r="B478" s="2">
        <v>105.12</v>
      </c>
      <c r="C478" s="2">
        <v>124.87860000000001</v>
      </c>
      <c r="D478" s="2">
        <v>118.64160000000001</v>
      </c>
      <c r="E478" s="2">
        <f t="shared" si="39"/>
        <v>86.319000000000074</v>
      </c>
      <c r="F478" s="2">
        <f t="shared" si="38"/>
        <v>70.551000000000045</v>
      </c>
      <c r="G478" s="2">
        <f t="shared" si="40"/>
        <v>122.38380000000001</v>
      </c>
      <c r="O478" s="3">
        <f t="shared" si="41"/>
        <v>14.11020000000001</v>
      </c>
    </row>
    <row r="479" spans="1:15">
      <c r="A479" s="1">
        <v>40717</v>
      </c>
      <c r="B479" s="2">
        <v>105.99</v>
      </c>
      <c r="C479" s="2">
        <v>119.17920000000001</v>
      </c>
      <c r="D479" s="2">
        <v>119.02799999999999</v>
      </c>
      <c r="E479" s="2">
        <f t="shared" si="39"/>
        <v>65.643599999999992</v>
      </c>
      <c r="F479" s="2">
        <f t="shared" si="38"/>
        <v>49.745099999999979</v>
      </c>
      <c r="G479" s="2">
        <f t="shared" si="40"/>
        <v>119.11872</v>
      </c>
      <c r="O479" s="3">
        <f t="shared" si="41"/>
        <v>9.9490199999999955</v>
      </c>
    </row>
    <row r="480" spans="1:15">
      <c r="A480" s="1">
        <v>40718</v>
      </c>
      <c r="B480" s="2">
        <v>108.78</v>
      </c>
      <c r="C480" s="2">
        <v>116.61720000000001</v>
      </c>
      <c r="D480" s="2">
        <v>121.54379999999999</v>
      </c>
      <c r="E480" s="2">
        <f t="shared" si="39"/>
        <v>49.039200000000051</v>
      </c>
      <c r="F480" s="2">
        <f t="shared" si="38"/>
        <v>32.722200000000043</v>
      </c>
      <c r="G480" s="2">
        <f t="shared" si="40"/>
        <v>118.58784</v>
      </c>
      <c r="O480" s="3">
        <f t="shared" si="41"/>
        <v>6.5444400000000087</v>
      </c>
    </row>
    <row r="481" spans="1:15">
      <c r="A481" s="1">
        <v>40721</v>
      </c>
      <c r="B481" s="2">
        <v>112.4</v>
      </c>
      <c r="C481" s="2">
        <v>117.91500000000001</v>
      </c>
      <c r="D481" s="2">
        <v>125.45819999999999</v>
      </c>
      <c r="E481" s="2">
        <f t="shared" si="39"/>
        <v>42.661399999999958</v>
      </c>
      <c r="F481" s="2">
        <f t="shared" si="38"/>
        <v>25.801399999999944</v>
      </c>
      <c r="G481" s="2">
        <f t="shared" si="40"/>
        <v>120.93227999999999</v>
      </c>
      <c r="O481" s="3">
        <f t="shared" si="41"/>
        <v>5.1602799999999887</v>
      </c>
    </row>
    <row r="482" spans="1:15">
      <c r="A482" s="1">
        <v>40722</v>
      </c>
      <c r="B482" s="2">
        <v>112.48</v>
      </c>
      <c r="C482" s="2">
        <v>121.36319999999999</v>
      </c>
      <c r="D482" s="2">
        <v>125.92019999999999</v>
      </c>
      <c r="E482" s="2">
        <f t="shared" si="39"/>
        <v>53.529999999999973</v>
      </c>
      <c r="F482" s="2">
        <f t="shared" si="38"/>
        <v>36.657999999999902</v>
      </c>
      <c r="G482" s="2">
        <f t="shared" si="40"/>
        <v>123.18599999999998</v>
      </c>
      <c r="O482" s="3">
        <f t="shared" si="41"/>
        <v>7.3315999999999804</v>
      </c>
    </row>
    <row r="483" spans="1:15">
      <c r="A483" s="1">
        <v>40723</v>
      </c>
      <c r="B483" s="2">
        <v>111.77</v>
      </c>
      <c r="C483" s="2">
        <v>126.40740000000002</v>
      </c>
      <c r="D483" s="2">
        <v>125.18940000000001</v>
      </c>
      <c r="E483" s="2">
        <f t="shared" si="39"/>
        <v>70.75100000000009</v>
      </c>
      <c r="F483" s="2">
        <f t="shared" si="38"/>
        <v>53.985500000000116</v>
      </c>
      <c r="G483" s="2">
        <f t="shared" si="40"/>
        <v>125.92020000000001</v>
      </c>
      <c r="O483" s="3">
        <f t="shared" si="41"/>
        <v>10.797100000000023</v>
      </c>
    </row>
    <row r="484" spans="1:15">
      <c r="A484" s="1">
        <v>40724</v>
      </c>
      <c r="B484" s="2">
        <v>113.61</v>
      </c>
      <c r="C484" s="2">
        <v>127.3272</v>
      </c>
      <c r="D484" s="2">
        <v>126.74759999999999</v>
      </c>
      <c r="E484" s="2">
        <f t="shared" si="39"/>
        <v>67.426800000000071</v>
      </c>
      <c r="F484" s="2">
        <f t="shared" si="38"/>
        <v>50.385300000000029</v>
      </c>
      <c r="G484" s="2">
        <f t="shared" si="40"/>
        <v>127.09536</v>
      </c>
      <c r="O484" s="3">
        <f t="shared" si="41"/>
        <v>10.077060000000007</v>
      </c>
    </row>
    <row r="485" spans="1:15">
      <c r="A485" s="1">
        <v>40725</v>
      </c>
      <c r="B485" s="2">
        <v>113.62</v>
      </c>
      <c r="C485" s="2">
        <v>124.8492</v>
      </c>
      <c r="D485" s="2">
        <v>127.01220000000001</v>
      </c>
      <c r="E485" s="2">
        <f t="shared" si="39"/>
        <v>60.47199999999998</v>
      </c>
      <c r="F485" s="2">
        <f t="shared" si="38"/>
        <v>43.428999999999974</v>
      </c>
      <c r="G485" s="2">
        <f t="shared" si="40"/>
        <v>125.71440000000001</v>
      </c>
      <c r="O485" s="3">
        <f t="shared" si="41"/>
        <v>8.6857999999999951</v>
      </c>
    </row>
    <row r="486" spans="1:15">
      <c r="A486" s="1">
        <v>40729</v>
      </c>
      <c r="B486" s="2">
        <v>118.59</v>
      </c>
      <c r="C486" s="2">
        <v>125.05080000000001</v>
      </c>
      <c r="D486" s="2">
        <v>132.53100000000001</v>
      </c>
      <c r="E486" s="2">
        <f t="shared" si="39"/>
        <v>47.264400000000023</v>
      </c>
      <c r="F486" s="2">
        <f t="shared" si="38"/>
        <v>29.475900000000024</v>
      </c>
      <c r="G486" s="2">
        <f t="shared" si="40"/>
        <v>128.04288</v>
      </c>
      <c r="O486" s="3">
        <f t="shared" si="41"/>
        <v>5.8951800000000052</v>
      </c>
    </row>
    <row r="487" spans="1:15">
      <c r="A487" s="1">
        <v>40730</v>
      </c>
      <c r="B487" s="2">
        <v>118.33</v>
      </c>
      <c r="C487" s="2">
        <v>125.89919999999999</v>
      </c>
      <c r="D487" s="2">
        <v>132.22020000000001</v>
      </c>
      <c r="E487" s="2">
        <f t="shared" si="39"/>
        <v>50.487999999999943</v>
      </c>
      <c r="F487" s="2">
        <f t="shared" si="38"/>
        <v>32.738499999999931</v>
      </c>
      <c r="G487" s="2">
        <f t="shared" si="40"/>
        <v>128.42759999999998</v>
      </c>
      <c r="O487" s="3">
        <f t="shared" si="41"/>
        <v>6.5476999999999865</v>
      </c>
    </row>
    <row r="488" spans="1:15">
      <c r="A488" s="1">
        <v>40731</v>
      </c>
      <c r="B488" s="2">
        <v>117.24</v>
      </c>
      <c r="C488" s="2">
        <v>131.334</v>
      </c>
      <c r="D488" s="2">
        <v>131.80439999999999</v>
      </c>
      <c r="E488" s="2">
        <f t="shared" si="39"/>
        <v>71.410799999999995</v>
      </c>
      <c r="F488" s="2">
        <f t="shared" si="38"/>
        <v>53.824799999999982</v>
      </c>
      <c r="G488" s="2">
        <f t="shared" si="40"/>
        <v>131.52215999999999</v>
      </c>
      <c r="O488" s="3">
        <f t="shared" si="41"/>
        <v>10.764959999999997</v>
      </c>
    </row>
    <row r="489" spans="1:15">
      <c r="A489" s="1">
        <v>40732</v>
      </c>
      <c r="B489" s="2">
        <v>117.75</v>
      </c>
      <c r="C489" s="2">
        <v>129.88919999999999</v>
      </c>
      <c r="D489" s="2">
        <v>131.8758</v>
      </c>
      <c r="E489" s="2">
        <f t="shared" si="39"/>
        <v>64.669200000000046</v>
      </c>
      <c r="F489" s="2">
        <f t="shared" si="38"/>
        <v>47.006700000000023</v>
      </c>
      <c r="G489" s="2">
        <f t="shared" si="40"/>
        <v>130.68383999999998</v>
      </c>
      <c r="O489" s="3">
        <f t="shared" si="41"/>
        <v>9.4013400000000047</v>
      </c>
    </row>
    <row r="490" spans="1:15">
      <c r="A490" s="1">
        <v>40735</v>
      </c>
      <c r="B490" s="2">
        <v>118.78</v>
      </c>
      <c r="C490" s="2">
        <v>128.96100000000001</v>
      </c>
      <c r="D490" s="2">
        <v>132.4554</v>
      </c>
      <c r="E490" s="2">
        <f t="shared" si="39"/>
        <v>57.893800000000056</v>
      </c>
      <c r="F490" s="2">
        <f t="shared" si="38"/>
        <v>40.076800000000048</v>
      </c>
      <c r="G490" s="2">
        <f t="shared" si="40"/>
        <v>130.35876000000002</v>
      </c>
      <c r="O490" s="3">
        <f t="shared" si="41"/>
        <v>8.01536000000001</v>
      </c>
    </row>
    <row r="491" spans="1:15">
      <c r="A491" s="1">
        <v>40736</v>
      </c>
      <c r="B491" s="2">
        <v>118.32</v>
      </c>
      <c r="C491" s="2">
        <v>130.12439999999998</v>
      </c>
      <c r="D491" s="2">
        <v>131.57339999999999</v>
      </c>
      <c r="E491" s="2">
        <f t="shared" si="39"/>
        <v>61.920000000000073</v>
      </c>
      <c r="F491" s="2">
        <f t="shared" si="38"/>
        <v>44.172000000000025</v>
      </c>
      <c r="G491" s="2">
        <f t="shared" si="40"/>
        <v>130.70399999999998</v>
      </c>
      <c r="O491" s="3">
        <f t="shared" si="41"/>
        <v>8.8344000000000058</v>
      </c>
    </row>
    <row r="492" spans="1:15">
      <c r="A492" s="1">
        <v>40737</v>
      </c>
      <c r="B492" s="2">
        <v>117.26</v>
      </c>
      <c r="C492" s="2">
        <v>132.3672</v>
      </c>
      <c r="D492" s="2">
        <v>132.95939999999999</v>
      </c>
      <c r="E492" s="2">
        <f t="shared" si="39"/>
        <v>76.720399999999813</v>
      </c>
      <c r="F492" s="2">
        <f t="shared" si="38"/>
        <v>59.131399999999758</v>
      </c>
      <c r="G492" s="2">
        <f t="shared" si="40"/>
        <v>132.60407999999998</v>
      </c>
      <c r="O492" s="3">
        <f t="shared" si="41"/>
        <v>11.826279999999951</v>
      </c>
    </row>
    <row r="493" spans="1:15">
      <c r="A493" s="1">
        <v>40738</v>
      </c>
      <c r="B493" s="2">
        <v>116.05</v>
      </c>
      <c r="C493" s="2">
        <v>131.24160000000001</v>
      </c>
      <c r="D493" s="2">
        <v>131.334</v>
      </c>
      <c r="E493" s="2">
        <f t="shared" si="39"/>
        <v>76.142800000000079</v>
      </c>
      <c r="F493" s="2">
        <f t="shared" si="38"/>
        <v>58.735300000000052</v>
      </c>
      <c r="G493" s="2">
        <f t="shared" si="40"/>
        <v>131.27856000000003</v>
      </c>
      <c r="O493" s="3">
        <f t="shared" si="41"/>
        <v>11.74706000000001</v>
      </c>
    </row>
    <row r="494" spans="1:15">
      <c r="A494" s="1">
        <v>40739</v>
      </c>
      <c r="B494" s="2">
        <v>117.06</v>
      </c>
      <c r="C494" s="2">
        <v>131.4306</v>
      </c>
      <c r="D494" s="2">
        <v>132.2244</v>
      </c>
      <c r="E494" s="2">
        <f t="shared" si="39"/>
        <v>73.440600000000018</v>
      </c>
      <c r="F494" s="2">
        <f t="shared" si="38"/>
        <v>55.881600000000049</v>
      </c>
      <c r="G494" s="2">
        <f t="shared" si="40"/>
        <v>131.74812</v>
      </c>
      <c r="O494" s="3">
        <f t="shared" si="41"/>
        <v>11.176320000000009</v>
      </c>
    </row>
    <row r="495" spans="1:15">
      <c r="A495" s="1">
        <v>40742</v>
      </c>
      <c r="B495" s="2">
        <v>118.15</v>
      </c>
      <c r="C495" s="2">
        <v>130.0908</v>
      </c>
      <c r="D495" s="2">
        <v>133.119</v>
      </c>
      <c r="E495" s="2">
        <f t="shared" si="39"/>
        <v>65.760400000000004</v>
      </c>
      <c r="F495" s="2">
        <f t="shared" si="38"/>
        <v>48.037900000000036</v>
      </c>
      <c r="G495" s="2">
        <f t="shared" si="40"/>
        <v>131.30207999999999</v>
      </c>
      <c r="O495" s="3">
        <f t="shared" si="41"/>
        <v>9.6075800000000076</v>
      </c>
    </row>
    <row r="496" spans="1:15">
      <c r="A496" s="1">
        <v>40743</v>
      </c>
      <c r="B496" s="2">
        <v>117.51</v>
      </c>
      <c r="C496" s="2">
        <v>130.82579999999999</v>
      </c>
      <c r="D496" s="2">
        <v>132.9006</v>
      </c>
      <c r="E496" s="2">
        <f t="shared" si="39"/>
        <v>70.728599999999915</v>
      </c>
      <c r="F496" s="2">
        <f t="shared" si="38"/>
        <v>53.10209999999995</v>
      </c>
      <c r="G496" s="2">
        <f t="shared" si="40"/>
        <v>131.65571999999997</v>
      </c>
      <c r="O496" s="3">
        <f t="shared" si="41"/>
        <v>10.62041999999999</v>
      </c>
    </row>
    <row r="497" spans="1:15">
      <c r="A497" s="1">
        <v>40744</v>
      </c>
      <c r="B497" s="2">
        <v>118.67</v>
      </c>
      <c r="C497" s="2">
        <v>132.17399999999998</v>
      </c>
      <c r="D497" s="2">
        <v>134.07240000000002</v>
      </c>
      <c r="E497" s="2">
        <f t="shared" si="39"/>
        <v>71.316799999999944</v>
      </c>
      <c r="F497" s="2">
        <f t="shared" si="38"/>
        <v>53.516299999999887</v>
      </c>
      <c r="G497" s="2">
        <f t="shared" si="40"/>
        <v>132.93335999999999</v>
      </c>
      <c r="O497" s="3">
        <f t="shared" si="41"/>
        <v>10.703259999999977</v>
      </c>
    </row>
    <row r="498" spans="1:15">
      <c r="A498" s="1">
        <v>40745</v>
      </c>
      <c r="B498" s="2">
        <v>117.94</v>
      </c>
      <c r="C498" s="2">
        <v>130.179</v>
      </c>
      <c r="D498" s="2">
        <v>133.19040000000001</v>
      </c>
      <c r="E498" s="2">
        <f t="shared" si="39"/>
        <v>67.217800000000011</v>
      </c>
      <c r="F498" s="2">
        <f t="shared" si="38"/>
        <v>49.52679999999998</v>
      </c>
      <c r="G498" s="2">
        <f t="shared" si="40"/>
        <v>131.38355999999999</v>
      </c>
      <c r="O498" s="3">
        <f t="shared" si="41"/>
        <v>9.9053599999999964</v>
      </c>
    </row>
    <row r="499" spans="1:15">
      <c r="A499" s="1">
        <v>40746</v>
      </c>
      <c r="B499" s="2">
        <v>118.28</v>
      </c>
      <c r="C499" s="2">
        <v>131.46420000000001</v>
      </c>
      <c r="D499" s="2">
        <v>133.3458</v>
      </c>
      <c r="E499" s="2">
        <f t="shared" si="39"/>
        <v>69.684200000000033</v>
      </c>
      <c r="F499" s="2">
        <f t="shared" si="38"/>
        <v>51.942200000000071</v>
      </c>
      <c r="G499" s="2">
        <f t="shared" si="40"/>
        <v>132.21683999999999</v>
      </c>
      <c r="O499" s="3">
        <f t="shared" si="41"/>
        <v>10.388440000000013</v>
      </c>
    </row>
    <row r="500" spans="1:15">
      <c r="A500" s="1">
        <v>40749</v>
      </c>
      <c r="B500" s="2">
        <v>117.43</v>
      </c>
      <c r="C500" s="2">
        <v>131.30879999999999</v>
      </c>
      <c r="D500" s="2">
        <v>132.1026</v>
      </c>
      <c r="E500" s="2">
        <f t="shared" si="39"/>
        <v>70.981599999999844</v>
      </c>
      <c r="F500" s="2">
        <f t="shared" si="38"/>
        <v>53.367099999999823</v>
      </c>
      <c r="G500" s="2">
        <f t="shared" si="40"/>
        <v>131.62631999999999</v>
      </c>
      <c r="O500" s="3">
        <f t="shared" si="41"/>
        <v>10.673419999999965</v>
      </c>
    </row>
    <row r="501" spans="1:15">
      <c r="A501" s="1">
        <v>40750</v>
      </c>
      <c r="B501" s="2">
        <v>117.36</v>
      </c>
      <c r="C501" s="2">
        <v>132.4512</v>
      </c>
      <c r="D501" s="2">
        <v>132.7662</v>
      </c>
      <c r="E501" s="2">
        <f t="shared" si="39"/>
        <v>76.086000000000013</v>
      </c>
      <c r="F501" s="2">
        <f t="shared" si="38"/>
        <v>58.481999999999971</v>
      </c>
      <c r="G501" s="2">
        <f t="shared" si="40"/>
        <v>132.5772</v>
      </c>
      <c r="O501" s="3">
        <f t="shared" si="41"/>
        <v>11.696399999999993</v>
      </c>
    </row>
    <row r="502" spans="1:15">
      <c r="A502" s="1">
        <v>40751</v>
      </c>
      <c r="B502" s="2">
        <v>116.74</v>
      </c>
      <c r="C502" s="2">
        <v>131.97659999999999</v>
      </c>
      <c r="D502" s="2">
        <v>132.11100000000002</v>
      </c>
      <c r="E502" s="2">
        <f t="shared" si="39"/>
        <v>76.451800000000162</v>
      </c>
      <c r="F502" s="2">
        <f t="shared" si="38"/>
        <v>58.940800000000195</v>
      </c>
      <c r="G502" s="2">
        <f t="shared" si="40"/>
        <v>132.03036</v>
      </c>
      <c r="O502" s="3">
        <f t="shared" si="41"/>
        <v>11.788160000000039</v>
      </c>
    </row>
    <row r="503" spans="1:15">
      <c r="A503" s="1">
        <v>40752</v>
      </c>
      <c r="B503" s="2">
        <v>116.81</v>
      </c>
      <c r="C503" s="2">
        <v>130.9392</v>
      </c>
      <c r="D503" s="2">
        <v>131.99339999999998</v>
      </c>
      <c r="E503" s="2">
        <f t="shared" si="39"/>
        <v>72.754400000000032</v>
      </c>
      <c r="F503" s="2">
        <f t="shared" si="38"/>
        <v>55.232899999999972</v>
      </c>
      <c r="G503" s="2">
        <f t="shared" si="40"/>
        <v>131.36088000000001</v>
      </c>
      <c r="O503" s="3">
        <f t="shared" si="41"/>
        <v>11.046579999999995</v>
      </c>
    </row>
    <row r="504" spans="1:15">
      <c r="A504" s="1">
        <v>40753</v>
      </c>
      <c r="B504" s="2">
        <v>116.46</v>
      </c>
      <c r="C504" s="2">
        <v>130.74180000000001</v>
      </c>
      <c r="D504" s="2">
        <v>131.7792</v>
      </c>
      <c r="E504" s="2">
        <f t="shared" si="39"/>
        <v>73.483800000000087</v>
      </c>
      <c r="F504" s="2">
        <f t="shared" si="38"/>
        <v>56.014800000000037</v>
      </c>
      <c r="G504" s="2">
        <f t="shared" si="40"/>
        <v>131.15676000000002</v>
      </c>
      <c r="O504" s="3">
        <f t="shared" si="41"/>
        <v>11.202960000000008</v>
      </c>
    </row>
    <row r="505" spans="1:15">
      <c r="A505" s="1">
        <v>40756</v>
      </c>
      <c r="B505" s="2">
        <v>113.23</v>
      </c>
      <c r="C505" s="2">
        <v>128.268</v>
      </c>
      <c r="D505" s="2">
        <v>128.99459999999999</v>
      </c>
      <c r="E505" s="2">
        <f t="shared" si="39"/>
        <v>76.643199999999979</v>
      </c>
      <c r="F505" s="2">
        <f t="shared" si="38"/>
        <v>59.658699999999953</v>
      </c>
      <c r="G505" s="2">
        <f t="shared" si="40"/>
        <v>128.55864</v>
      </c>
      <c r="O505" s="3">
        <f t="shared" si="41"/>
        <v>11.931739999999991</v>
      </c>
    </row>
    <row r="506" spans="1:15">
      <c r="A506" s="1">
        <v>40757</v>
      </c>
      <c r="B506" s="2">
        <v>107.25</v>
      </c>
      <c r="C506" s="2">
        <v>127.56660000000001</v>
      </c>
      <c r="D506" s="2">
        <v>123.2406</v>
      </c>
      <c r="E506" s="2">
        <f t="shared" si="39"/>
        <v>92.93100000000004</v>
      </c>
      <c r="F506" s="2">
        <f t="shared" si="38"/>
        <v>76.843500000000063</v>
      </c>
      <c r="G506" s="2">
        <f t="shared" si="40"/>
        <v>125.83620000000002</v>
      </c>
      <c r="O506" s="3">
        <f t="shared" si="41"/>
        <v>15.368700000000013</v>
      </c>
    </row>
    <row r="507" spans="1:15">
      <c r="A507" s="1">
        <v>40758</v>
      </c>
      <c r="B507" s="2">
        <v>109.37</v>
      </c>
      <c r="C507" s="2">
        <v>123.1146</v>
      </c>
      <c r="D507" s="2">
        <v>125.2146</v>
      </c>
      <c r="E507" s="2">
        <f t="shared" si="39"/>
        <v>72.923000000000002</v>
      </c>
      <c r="F507" s="2">
        <f t="shared" si="38"/>
        <v>56.517500000000041</v>
      </c>
      <c r="G507" s="2">
        <f t="shared" si="40"/>
        <v>123.9546</v>
      </c>
      <c r="O507" s="3">
        <f t="shared" si="41"/>
        <v>11.303500000000009</v>
      </c>
    </row>
    <row r="508" spans="1:15">
      <c r="A508" s="1">
        <v>40759</v>
      </c>
      <c r="B508" s="2">
        <v>103.74</v>
      </c>
      <c r="C508" s="2">
        <v>114.9624</v>
      </c>
      <c r="D508" s="2">
        <v>119.33879999999999</v>
      </c>
      <c r="E508" s="2">
        <f t="shared" si="39"/>
        <v>64.864800000000059</v>
      </c>
      <c r="F508" s="2">
        <f t="shared" si="38"/>
        <v>49.303800000000024</v>
      </c>
      <c r="G508" s="2">
        <f t="shared" si="40"/>
        <v>116.71296000000001</v>
      </c>
      <c r="O508" s="3">
        <f t="shared" si="41"/>
        <v>9.8607600000000044</v>
      </c>
    </row>
    <row r="509" spans="1:15">
      <c r="A509" s="1">
        <v>40760</v>
      </c>
      <c r="B509" s="2">
        <v>102.57</v>
      </c>
      <c r="C509" s="2">
        <v>117.81839999999998</v>
      </c>
      <c r="D509" s="2">
        <v>117.8646</v>
      </c>
      <c r="E509" s="2">
        <f t="shared" si="39"/>
        <v>76.33439999999996</v>
      </c>
      <c r="F509" s="2">
        <f t="shared" si="38"/>
        <v>60.948899999999981</v>
      </c>
      <c r="G509" s="2">
        <f t="shared" si="40"/>
        <v>117.83687999999998</v>
      </c>
      <c r="O509" s="3">
        <f t="shared" si="41"/>
        <v>12.189779999999995</v>
      </c>
    </row>
    <row r="510" spans="1:15">
      <c r="A510" s="1">
        <v>40763</v>
      </c>
      <c r="B510" s="2">
        <v>106.68</v>
      </c>
      <c r="C510" s="2">
        <v>113.0472</v>
      </c>
      <c r="D510" s="2">
        <v>122.0142</v>
      </c>
      <c r="E510" s="2">
        <f t="shared" si="39"/>
        <v>49.769999999999982</v>
      </c>
      <c r="F510" s="2">
        <f t="shared" si="38"/>
        <v>33.767999999999915</v>
      </c>
      <c r="G510" s="2">
        <f t="shared" si="40"/>
        <v>116.63400000000001</v>
      </c>
      <c r="O510" s="3">
        <f t="shared" si="41"/>
        <v>6.7535999999999827</v>
      </c>
    </row>
    <row r="511" spans="1:15">
      <c r="A511" s="1">
        <v>40764</v>
      </c>
      <c r="B511" s="2">
        <v>108.02</v>
      </c>
      <c r="C511" s="2">
        <v>112.03919999999999</v>
      </c>
      <c r="D511" s="2">
        <v>123.4212</v>
      </c>
      <c r="E511" s="2">
        <f t="shared" si="39"/>
        <v>42.860000000000014</v>
      </c>
      <c r="F511" s="2">
        <f t="shared" si="38"/>
        <v>26.657000000000039</v>
      </c>
      <c r="G511" s="2">
        <f t="shared" si="40"/>
        <v>116.592</v>
      </c>
      <c r="O511" s="3">
        <f t="shared" si="41"/>
        <v>5.3314000000000075</v>
      </c>
    </row>
    <row r="512" spans="1:15">
      <c r="A512" s="1">
        <v>40765</v>
      </c>
      <c r="B512" s="2">
        <v>108.03</v>
      </c>
      <c r="C512" s="2">
        <v>116.86500000000001</v>
      </c>
      <c r="D512" s="2">
        <v>123.753</v>
      </c>
      <c r="E512" s="2">
        <f t="shared" si="39"/>
        <v>57.951000000000022</v>
      </c>
      <c r="F512" s="2">
        <f t="shared" si="38"/>
        <v>41.746499999999969</v>
      </c>
      <c r="G512" s="2">
        <f t="shared" si="40"/>
        <v>119.62020000000001</v>
      </c>
      <c r="O512" s="3">
        <f t="shared" si="41"/>
        <v>8.3492999999999942</v>
      </c>
    </row>
    <row r="513" spans="1:15">
      <c r="A513" s="1">
        <v>40766</v>
      </c>
      <c r="B513" s="2">
        <v>109.91</v>
      </c>
      <c r="C513" s="2">
        <v>118.7466</v>
      </c>
      <c r="D513" s="2">
        <v>125.32379999999999</v>
      </c>
      <c r="E513" s="2">
        <f t="shared" si="39"/>
        <v>57.337400000000002</v>
      </c>
      <c r="F513" s="2">
        <f t="shared" si="38"/>
        <v>40.850900000000024</v>
      </c>
      <c r="G513" s="2">
        <f t="shared" si="40"/>
        <v>121.37747999999999</v>
      </c>
      <c r="O513" s="3">
        <f t="shared" si="41"/>
        <v>8.1701800000000055</v>
      </c>
    </row>
    <row r="514" spans="1:15">
      <c r="A514" s="1">
        <v>40767</v>
      </c>
      <c r="B514" s="2">
        <v>109.47</v>
      </c>
      <c r="C514" s="2">
        <v>118.53240000000002</v>
      </c>
      <c r="D514" s="2">
        <v>124.8282</v>
      </c>
      <c r="E514" s="2">
        <f t="shared" si="39"/>
        <v>57.903599999999983</v>
      </c>
      <c r="F514" s="2">
        <f t="shared" si="38"/>
        <v>41.483099999999922</v>
      </c>
      <c r="G514" s="2">
        <f t="shared" si="40"/>
        <v>121.05072000000001</v>
      </c>
      <c r="O514" s="3">
        <f t="shared" si="41"/>
        <v>8.2966199999999848</v>
      </c>
    </row>
    <row r="515" spans="1:15">
      <c r="A515" s="1">
        <v>40770</v>
      </c>
      <c r="B515" s="2">
        <v>110.6</v>
      </c>
      <c r="C515" s="2">
        <v>120.729</v>
      </c>
      <c r="D515" s="2">
        <v>125.96220000000001</v>
      </c>
      <c r="E515" s="2">
        <f t="shared" si="39"/>
        <v>61.111400000000003</v>
      </c>
      <c r="F515" s="2">
        <f t="shared" ref="F515:F578" si="42">3*C515+2*D515-5*B515*(1+$D$1)</f>
        <v>44.521399999999971</v>
      </c>
      <c r="G515" s="2">
        <f t="shared" si="40"/>
        <v>122.82228000000001</v>
      </c>
      <c r="O515" s="3">
        <f t="shared" si="41"/>
        <v>8.9042799999999946</v>
      </c>
    </row>
    <row r="516" spans="1:15">
      <c r="A516" s="1">
        <v>40771</v>
      </c>
      <c r="B516" s="2">
        <v>106.99</v>
      </c>
      <c r="C516" s="2">
        <v>119.8596</v>
      </c>
      <c r="D516" s="2">
        <v>122.2032</v>
      </c>
      <c r="E516" s="2">
        <f t="shared" ref="E516:E579" si="43">3*C516+2*D516-5*B516</f>
        <v>69.035200000000032</v>
      </c>
      <c r="F516" s="2">
        <f t="shared" si="42"/>
        <v>52.986700000000042</v>
      </c>
      <c r="G516" s="2">
        <f t="shared" ref="G516:G579" si="44">0.6*C516+0.4*D516</f>
        <v>120.79704</v>
      </c>
      <c r="O516" s="3">
        <f t="shared" ref="O516:O579" si="45">F516/5</f>
        <v>10.597340000000008</v>
      </c>
    </row>
    <row r="517" spans="1:15">
      <c r="A517" s="1">
        <v>40772</v>
      </c>
      <c r="B517" s="2">
        <v>108.62</v>
      </c>
      <c r="C517" s="2">
        <v>120.5526</v>
      </c>
      <c r="D517" s="2">
        <v>123.47580000000001</v>
      </c>
      <c r="E517" s="2">
        <f t="shared" si="43"/>
        <v>65.509400000000028</v>
      </c>
      <c r="F517" s="2">
        <f t="shared" si="42"/>
        <v>49.216400000000021</v>
      </c>
      <c r="G517" s="2">
        <f t="shared" si="44"/>
        <v>121.72188</v>
      </c>
      <c r="O517" s="3">
        <f t="shared" si="45"/>
        <v>9.8432800000000036</v>
      </c>
    </row>
    <row r="518" spans="1:15">
      <c r="A518" s="1">
        <v>40773</v>
      </c>
      <c r="B518" s="2">
        <v>108.36</v>
      </c>
      <c r="C518" s="2">
        <v>116.89439999999999</v>
      </c>
      <c r="D518" s="2">
        <v>123.6144</v>
      </c>
      <c r="E518" s="2">
        <f t="shared" si="43"/>
        <v>56.111999999999966</v>
      </c>
      <c r="F518" s="2">
        <f t="shared" si="42"/>
        <v>39.857999999999947</v>
      </c>
      <c r="G518" s="2">
        <f t="shared" si="44"/>
        <v>119.58239999999999</v>
      </c>
      <c r="O518" s="3">
        <f t="shared" si="45"/>
        <v>7.9715999999999898</v>
      </c>
    </row>
    <row r="519" spans="1:15">
      <c r="A519" s="1">
        <v>40774</v>
      </c>
      <c r="B519" s="2">
        <v>109.31</v>
      </c>
      <c r="C519" s="2">
        <v>119.33040000000001</v>
      </c>
      <c r="D519" s="2">
        <v>124.7778</v>
      </c>
      <c r="E519" s="2">
        <f t="shared" si="43"/>
        <v>60.996800000000121</v>
      </c>
      <c r="F519" s="2">
        <f t="shared" si="42"/>
        <v>44.600300000000061</v>
      </c>
      <c r="G519" s="2">
        <f t="shared" si="44"/>
        <v>121.50936000000002</v>
      </c>
      <c r="O519" s="3">
        <f t="shared" si="45"/>
        <v>8.9200600000000119</v>
      </c>
    </row>
    <row r="520" spans="1:15">
      <c r="A520" s="1">
        <v>40777</v>
      </c>
      <c r="B520" s="2">
        <v>110.15</v>
      </c>
      <c r="C520" s="2">
        <v>119.07419999999999</v>
      </c>
      <c r="D520" s="2">
        <v>125.4162</v>
      </c>
      <c r="E520" s="2">
        <f t="shared" si="43"/>
        <v>57.30499999999995</v>
      </c>
      <c r="F520" s="2">
        <f t="shared" si="42"/>
        <v>40.782499999999914</v>
      </c>
      <c r="G520" s="2">
        <f t="shared" si="44"/>
        <v>121.611</v>
      </c>
      <c r="O520" s="3">
        <f t="shared" si="45"/>
        <v>8.1564999999999834</v>
      </c>
    </row>
    <row r="521" spans="1:15">
      <c r="A521" s="1">
        <v>40778</v>
      </c>
      <c r="B521" s="2">
        <v>110.62</v>
      </c>
      <c r="C521" s="2">
        <v>120.81720000000001</v>
      </c>
      <c r="D521" s="2">
        <v>126.5292</v>
      </c>
      <c r="E521" s="2">
        <f t="shared" si="43"/>
        <v>62.409999999999968</v>
      </c>
      <c r="F521" s="2">
        <f t="shared" si="42"/>
        <v>45.817000000000007</v>
      </c>
      <c r="G521" s="2">
        <f t="shared" si="44"/>
        <v>123.10200000000002</v>
      </c>
      <c r="O521" s="3">
        <f t="shared" si="45"/>
        <v>9.1634000000000011</v>
      </c>
    </row>
    <row r="522" spans="1:15">
      <c r="A522" s="1">
        <v>40779</v>
      </c>
      <c r="B522" s="2">
        <v>111.36</v>
      </c>
      <c r="C522" s="2">
        <v>120.89279999999998</v>
      </c>
      <c r="D522" s="2">
        <v>127.51620000000001</v>
      </c>
      <c r="E522" s="2">
        <f t="shared" si="43"/>
        <v>60.910799999999995</v>
      </c>
      <c r="F522" s="2">
        <f t="shared" si="42"/>
        <v>44.20679999999993</v>
      </c>
      <c r="G522" s="2">
        <f t="shared" si="44"/>
        <v>123.54216</v>
      </c>
      <c r="O522" s="3">
        <f t="shared" si="45"/>
        <v>8.8413599999999857</v>
      </c>
    </row>
    <row r="523" spans="1:15">
      <c r="A523" s="1">
        <v>40780</v>
      </c>
      <c r="B523" s="2">
        <v>111.88</v>
      </c>
      <c r="C523" s="2">
        <v>124.65180000000001</v>
      </c>
      <c r="D523" s="2">
        <v>127.56240000000001</v>
      </c>
      <c r="E523" s="2">
        <f t="shared" si="43"/>
        <v>69.680200000000127</v>
      </c>
      <c r="F523" s="2">
        <f t="shared" si="42"/>
        <v>52.898200000000088</v>
      </c>
      <c r="G523" s="2">
        <f t="shared" si="44"/>
        <v>125.81604000000002</v>
      </c>
      <c r="O523" s="3">
        <f t="shared" si="45"/>
        <v>10.579640000000017</v>
      </c>
    </row>
    <row r="524" spans="1:15">
      <c r="A524" s="1">
        <v>40781</v>
      </c>
      <c r="B524" s="2">
        <v>114.02</v>
      </c>
      <c r="C524" s="2">
        <v>123.25319999999999</v>
      </c>
      <c r="D524" s="2">
        <v>130.0026</v>
      </c>
      <c r="E524" s="2">
        <f t="shared" si="43"/>
        <v>59.6647999999999</v>
      </c>
      <c r="F524" s="2">
        <f t="shared" si="42"/>
        <v>42.561799999999835</v>
      </c>
      <c r="G524" s="2">
        <f t="shared" si="44"/>
        <v>125.95295999999999</v>
      </c>
      <c r="O524" s="3">
        <f t="shared" si="45"/>
        <v>8.5123599999999673</v>
      </c>
    </row>
    <row r="525" spans="1:15">
      <c r="A525" s="1">
        <v>40784</v>
      </c>
      <c r="B525" s="2">
        <v>114.85</v>
      </c>
      <c r="C525" s="2">
        <v>122.06879999999998</v>
      </c>
      <c r="D525" s="2">
        <v>130.19579999999999</v>
      </c>
      <c r="E525" s="2">
        <f t="shared" si="43"/>
        <v>52.347999999999956</v>
      </c>
      <c r="F525" s="2">
        <f t="shared" si="42"/>
        <v>35.120499999999993</v>
      </c>
      <c r="G525" s="2">
        <f t="shared" si="44"/>
        <v>125.31959999999998</v>
      </c>
      <c r="O525" s="3">
        <f t="shared" si="45"/>
        <v>7.0240999999999989</v>
      </c>
    </row>
    <row r="526" spans="1:15">
      <c r="A526" s="1">
        <v>40785</v>
      </c>
      <c r="B526" s="2">
        <v>114.29</v>
      </c>
      <c r="C526" s="2">
        <v>125.8236</v>
      </c>
      <c r="D526" s="2">
        <v>128.95259999999999</v>
      </c>
      <c r="E526" s="2">
        <f t="shared" si="43"/>
        <v>63.925999999999931</v>
      </c>
      <c r="F526" s="2">
        <f t="shared" si="42"/>
        <v>46.782499999999914</v>
      </c>
      <c r="G526" s="2">
        <f t="shared" si="44"/>
        <v>127.0752</v>
      </c>
      <c r="O526" s="3">
        <f t="shared" si="45"/>
        <v>9.3564999999999827</v>
      </c>
    </row>
    <row r="527" spans="1:15">
      <c r="A527" s="1">
        <v>40786</v>
      </c>
      <c r="B527" s="2">
        <v>112.33</v>
      </c>
      <c r="C527" s="2">
        <v>127.34399999999999</v>
      </c>
      <c r="D527" s="2">
        <v>126.67620000000001</v>
      </c>
      <c r="E527" s="2">
        <f t="shared" si="43"/>
        <v>73.734400000000051</v>
      </c>
      <c r="F527" s="2">
        <f t="shared" si="42"/>
        <v>56.884900000000016</v>
      </c>
      <c r="G527" s="2">
        <f t="shared" si="44"/>
        <v>127.07687999999999</v>
      </c>
      <c r="O527" s="3">
        <f t="shared" si="45"/>
        <v>11.376980000000003</v>
      </c>
    </row>
    <row r="528" spans="1:15">
      <c r="A528" s="1">
        <v>40787</v>
      </c>
      <c r="B528" s="2">
        <v>112.89</v>
      </c>
      <c r="C528" s="2">
        <v>121.49339999999998</v>
      </c>
      <c r="D528" s="2">
        <v>127.25160000000001</v>
      </c>
      <c r="E528" s="2">
        <f t="shared" si="43"/>
        <v>54.533399999999915</v>
      </c>
      <c r="F528" s="2">
        <f t="shared" si="42"/>
        <v>37.599899999999934</v>
      </c>
      <c r="G528" s="2">
        <f t="shared" si="44"/>
        <v>123.79667999999999</v>
      </c>
      <c r="O528" s="3">
        <f t="shared" si="45"/>
        <v>7.519979999999987</v>
      </c>
    </row>
    <row r="529" spans="1:15">
      <c r="A529" s="1">
        <v>40788</v>
      </c>
      <c r="B529" s="2">
        <v>115.8</v>
      </c>
      <c r="C529" s="2">
        <v>119.2632</v>
      </c>
      <c r="D529" s="2">
        <v>130.01519999999999</v>
      </c>
      <c r="E529" s="2">
        <f t="shared" si="43"/>
        <v>38.819999999999936</v>
      </c>
      <c r="F529" s="2">
        <f t="shared" si="42"/>
        <v>21.449999999999932</v>
      </c>
      <c r="G529" s="2">
        <f t="shared" si="44"/>
        <v>123.56399999999999</v>
      </c>
      <c r="O529" s="3">
        <f t="shared" si="45"/>
        <v>4.2899999999999867</v>
      </c>
    </row>
    <row r="530" spans="1:15">
      <c r="A530" s="1">
        <v>40792</v>
      </c>
      <c r="B530" s="2">
        <v>114.55</v>
      </c>
      <c r="C530" s="2">
        <v>118.5492</v>
      </c>
      <c r="D530" s="2">
        <v>128.52419999999998</v>
      </c>
      <c r="E530" s="2">
        <f t="shared" si="43"/>
        <v>39.945999999999913</v>
      </c>
      <c r="F530" s="2">
        <f t="shared" si="42"/>
        <v>22.763499999999908</v>
      </c>
      <c r="G530" s="2">
        <f t="shared" si="44"/>
        <v>122.53919999999999</v>
      </c>
      <c r="O530" s="3">
        <f t="shared" si="45"/>
        <v>4.552699999999982</v>
      </c>
    </row>
    <row r="531" spans="1:15">
      <c r="A531" s="1">
        <v>40793</v>
      </c>
      <c r="B531" s="2">
        <v>112.77</v>
      </c>
      <c r="C531" s="2">
        <v>122.136</v>
      </c>
      <c r="D531" s="2">
        <v>125.9496</v>
      </c>
      <c r="E531" s="2">
        <f t="shared" si="43"/>
        <v>54.457199999999943</v>
      </c>
      <c r="F531" s="2">
        <f t="shared" si="42"/>
        <v>37.541699999999878</v>
      </c>
      <c r="G531" s="2">
        <f t="shared" si="44"/>
        <v>123.66144</v>
      </c>
      <c r="O531" s="3">
        <f t="shared" si="45"/>
        <v>7.5083399999999756</v>
      </c>
    </row>
    <row r="532" spans="1:15">
      <c r="A532" s="1">
        <v>40794</v>
      </c>
      <c r="B532" s="2">
        <v>112.25</v>
      </c>
      <c r="C532" s="2">
        <v>121.1784</v>
      </c>
      <c r="D532" s="2">
        <v>124.18980000000001</v>
      </c>
      <c r="E532" s="2">
        <f t="shared" si="43"/>
        <v>50.664800000000014</v>
      </c>
      <c r="F532" s="2">
        <f t="shared" si="42"/>
        <v>33.827300000000037</v>
      </c>
      <c r="G532" s="2">
        <f t="shared" si="44"/>
        <v>122.38296</v>
      </c>
      <c r="O532" s="3">
        <f t="shared" si="45"/>
        <v>6.7654600000000071</v>
      </c>
    </row>
    <row r="533" spans="1:15">
      <c r="A533" s="1">
        <v>40795</v>
      </c>
      <c r="B533" s="2">
        <v>111.89</v>
      </c>
      <c r="C533" s="2">
        <v>116.38200000000002</v>
      </c>
      <c r="D533" s="2">
        <v>123.648</v>
      </c>
      <c r="E533" s="2">
        <f t="shared" si="43"/>
        <v>36.991999999999962</v>
      </c>
      <c r="F533" s="2">
        <f t="shared" si="42"/>
        <v>20.208499999999958</v>
      </c>
      <c r="G533" s="2">
        <f t="shared" si="44"/>
        <v>119.28840000000002</v>
      </c>
      <c r="O533" s="3">
        <f t="shared" si="45"/>
        <v>4.0416999999999916</v>
      </c>
    </row>
    <row r="534" spans="1:15">
      <c r="A534" s="1">
        <v>40798</v>
      </c>
      <c r="B534" s="2">
        <v>112.4</v>
      </c>
      <c r="C534" s="2">
        <v>115.0044</v>
      </c>
      <c r="D534" s="2">
        <v>124.2612</v>
      </c>
      <c r="E534" s="2">
        <f t="shared" si="43"/>
        <v>31.535599999999931</v>
      </c>
      <c r="F534" s="2">
        <f t="shared" si="42"/>
        <v>14.675599999999918</v>
      </c>
      <c r="G534" s="2">
        <f t="shared" si="44"/>
        <v>118.70712</v>
      </c>
      <c r="O534" s="3">
        <f t="shared" si="45"/>
        <v>2.9351199999999835</v>
      </c>
    </row>
    <row r="535" spans="1:15">
      <c r="A535" s="1">
        <v>40799</v>
      </c>
      <c r="B535" s="2">
        <v>115.34</v>
      </c>
      <c r="C535" s="2">
        <v>115.1808</v>
      </c>
      <c r="D535" s="2">
        <v>127.4658</v>
      </c>
      <c r="E535" s="2">
        <f t="shared" si="43"/>
        <v>23.774000000000001</v>
      </c>
      <c r="F535" s="2">
        <f t="shared" si="42"/>
        <v>6.4729999999999563</v>
      </c>
      <c r="G535" s="2">
        <f t="shared" si="44"/>
        <v>120.09480000000001</v>
      </c>
      <c r="O535" s="3">
        <f t="shared" si="45"/>
        <v>1.2945999999999913</v>
      </c>
    </row>
    <row r="536" spans="1:15">
      <c r="A536" s="1">
        <v>40800</v>
      </c>
      <c r="B536" s="2">
        <v>112.22</v>
      </c>
      <c r="C536" s="2">
        <v>114.4836</v>
      </c>
      <c r="D536" s="2">
        <v>126.8862</v>
      </c>
      <c r="E536" s="2">
        <f t="shared" si="43"/>
        <v>36.123199999999883</v>
      </c>
      <c r="F536" s="2">
        <f t="shared" si="42"/>
        <v>19.290199999999913</v>
      </c>
      <c r="G536" s="2">
        <f t="shared" si="44"/>
        <v>119.44463999999999</v>
      </c>
      <c r="O536" s="3">
        <f t="shared" si="45"/>
        <v>3.8580399999999826</v>
      </c>
    </row>
    <row r="537" spans="1:15">
      <c r="A537" s="1">
        <v>40801</v>
      </c>
      <c r="B537" s="2">
        <v>109.14</v>
      </c>
      <c r="C537" s="2">
        <v>116.8776</v>
      </c>
      <c r="D537" s="2">
        <v>124.2486</v>
      </c>
      <c r="E537" s="2">
        <f t="shared" si="43"/>
        <v>53.42999999999995</v>
      </c>
      <c r="F537" s="2">
        <f t="shared" si="42"/>
        <v>37.058999999999969</v>
      </c>
      <c r="G537" s="2">
        <f t="shared" si="44"/>
        <v>119.82599999999999</v>
      </c>
      <c r="O537" s="3">
        <f t="shared" si="45"/>
        <v>7.4117999999999942</v>
      </c>
    </row>
    <row r="538" spans="1:15">
      <c r="A538" s="1">
        <v>40802</v>
      </c>
      <c r="B538" s="2">
        <v>110.54</v>
      </c>
      <c r="C538" s="2">
        <v>116.93220000000002</v>
      </c>
      <c r="D538" s="2">
        <v>125.00460000000001</v>
      </c>
      <c r="E538" s="2">
        <f t="shared" si="43"/>
        <v>48.105800000000045</v>
      </c>
      <c r="F538" s="2">
        <f t="shared" si="42"/>
        <v>31.524800000000027</v>
      </c>
      <c r="G538" s="2">
        <f t="shared" si="44"/>
        <v>120.16116000000002</v>
      </c>
      <c r="O538" s="3">
        <f t="shared" si="45"/>
        <v>6.3049600000000057</v>
      </c>
    </row>
    <row r="539" spans="1:15">
      <c r="A539" s="1">
        <v>40805</v>
      </c>
      <c r="B539" s="2">
        <v>110.36</v>
      </c>
      <c r="C539" s="2">
        <v>113.253</v>
      </c>
      <c r="D539" s="2">
        <v>123.72359999999999</v>
      </c>
      <c r="E539" s="2">
        <f t="shared" si="43"/>
        <v>35.406200000000013</v>
      </c>
      <c r="F539" s="2">
        <f t="shared" si="42"/>
        <v>18.852200000000039</v>
      </c>
      <c r="G539" s="2">
        <f t="shared" si="44"/>
        <v>117.44123999999999</v>
      </c>
      <c r="O539" s="3">
        <f t="shared" si="45"/>
        <v>3.7704400000000078</v>
      </c>
    </row>
    <row r="540" spans="1:15">
      <c r="A540" s="1">
        <v>40806</v>
      </c>
      <c r="B540" s="2">
        <v>105.49</v>
      </c>
      <c r="C540" s="2">
        <v>113.4588</v>
      </c>
      <c r="D540" s="2">
        <v>119.98140000000001</v>
      </c>
      <c r="E540" s="2">
        <f t="shared" si="43"/>
        <v>52.889200000000073</v>
      </c>
      <c r="F540" s="2">
        <f t="shared" si="42"/>
        <v>37.065700000000106</v>
      </c>
      <c r="G540" s="2">
        <f t="shared" si="44"/>
        <v>116.06783999999999</v>
      </c>
      <c r="O540" s="3">
        <f t="shared" si="45"/>
        <v>7.4131400000000216</v>
      </c>
    </row>
    <row r="541" spans="1:15">
      <c r="A541" s="1">
        <v>40807</v>
      </c>
      <c r="B541" s="2">
        <v>103.97</v>
      </c>
      <c r="C541" s="2">
        <v>111.99299999999998</v>
      </c>
      <c r="D541" s="2">
        <v>117.91079999999999</v>
      </c>
      <c r="E541" s="2">
        <f t="shared" si="43"/>
        <v>51.950599999999895</v>
      </c>
      <c r="F541" s="2">
        <f t="shared" si="42"/>
        <v>36.355099999999879</v>
      </c>
      <c r="G541" s="2">
        <f t="shared" si="44"/>
        <v>114.36011999999999</v>
      </c>
      <c r="O541" s="3">
        <f t="shared" si="45"/>
        <v>7.2710199999999761</v>
      </c>
    </row>
    <row r="542" spans="1:15">
      <c r="A542" s="1">
        <v>40808</v>
      </c>
      <c r="B542" s="2">
        <v>103.94</v>
      </c>
      <c r="C542" s="2">
        <v>107.52</v>
      </c>
      <c r="D542" s="2">
        <v>117.77640000000001</v>
      </c>
      <c r="E542" s="2">
        <f t="shared" si="43"/>
        <v>38.412799999999947</v>
      </c>
      <c r="F542" s="2">
        <f t="shared" si="42"/>
        <v>22.821799999999939</v>
      </c>
      <c r="G542" s="2">
        <f t="shared" si="44"/>
        <v>111.62256000000001</v>
      </c>
      <c r="O542" s="3">
        <f t="shared" si="45"/>
        <v>4.5643599999999882</v>
      </c>
    </row>
    <row r="543" spans="1:15">
      <c r="A543" s="1">
        <v>40809</v>
      </c>
      <c r="B543" s="2">
        <v>107.14</v>
      </c>
      <c r="C543" s="2">
        <v>107.2974</v>
      </c>
      <c r="D543" s="2">
        <v>121.43459999999999</v>
      </c>
      <c r="E543" s="2">
        <f t="shared" si="43"/>
        <v>29.061399999999935</v>
      </c>
      <c r="F543" s="2">
        <f t="shared" si="42"/>
        <v>12.990399999999909</v>
      </c>
      <c r="G543" s="2">
        <f t="shared" si="44"/>
        <v>112.95228</v>
      </c>
      <c r="O543" s="3">
        <f t="shared" si="45"/>
        <v>2.5980799999999817</v>
      </c>
    </row>
    <row r="544" spans="1:15">
      <c r="A544" s="1">
        <v>40812</v>
      </c>
      <c r="B544" s="2">
        <v>103.81</v>
      </c>
      <c r="C544" s="2">
        <v>107.9148</v>
      </c>
      <c r="D544" s="2">
        <v>119.0448</v>
      </c>
      <c r="E544" s="2">
        <f t="shared" si="43"/>
        <v>42.783999999999992</v>
      </c>
      <c r="F544" s="2">
        <f t="shared" si="42"/>
        <v>27.212499999999977</v>
      </c>
      <c r="G544" s="2">
        <f t="shared" si="44"/>
        <v>112.3668</v>
      </c>
      <c r="O544" s="3">
        <f t="shared" si="45"/>
        <v>5.4424999999999955</v>
      </c>
    </row>
    <row r="545" spans="1:15">
      <c r="A545" s="1">
        <v>40813</v>
      </c>
      <c r="B545" s="2">
        <v>103.95</v>
      </c>
      <c r="C545" s="2">
        <v>113.211</v>
      </c>
      <c r="D545" s="2">
        <v>118.8516</v>
      </c>
      <c r="E545" s="2">
        <f t="shared" si="43"/>
        <v>57.586199999999963</v>
      </c>
      <c r="F545" s="2">
        <f t="shared" si="42"/>
        <v>41.99369999999999</v>
      </c>
      <c r="G545" s="2">
        <f t="shared" si="44"/>
        <v>115.46724</v>
      </c>
      <c r="O545" s="3">
        <f t="shared" si="45"/>
        <v>8.3987399999999983</v>
      </c>
    </row>
    <row r="546" spans="1:15">
      <c r="A546" s="1">
        <v>40814</v>
      </c>
      <c r="B546" s="2">
        <v>102.76</v>
      </c>
      <c r="C546" s="2">
        <v>111.32940000000001</v>
      </c>
      <c r="D546" s="2">
        <v>117.054</v>
      </c>
      <c r="E546" s="2">
        <f t="shared" si="43"/>
        <v>54.296199999999885</v>
      </c>
      <c r="F546" s="2">
        <f t="shared" si="42"/>
        <v>38.882199999999898</v>
      </c>
      <c r="G546" s="2">
        <f t="shared" si="44"/>
        <v>113.61924</v>
      </c>
      <c r="O546" s="3">
        <f t="shared" si="45"/>
        <v>7.7764399999999796</v>
      </c>
    </row>
    <row r="547" spans="1:15">
      <c r="A547" s="1">
        <v>40815</v>
      </c>
      <c r="B547" s="2">
        <v>101.71</v>
      </c>
      <c r="C547" s="2">
        <v>110.00640000000001</v>
      </c>
      <c r="D547" s="2">
        <v>116.13419999999999</v>
      </c>
      <c r="E547" s="2">
        <f t="shared" si="43"/>
        <v>53.737600000000157</v>
      </c>
      <c r="F547" s="2">
        <f t="shared" si="42"/>
        <v>38.481100000000197</v>
      </c>
      <c r="G547" s="2">
        <f t="shared" si="44"/>
        <v>112.45752000000002</v>
      </c>
      <c r="O547" s="3">
        <f t="shared" si="45"/>
        <v>7.6962200000000394</v>
      </c>
    </row>
    <row r="548" spans="1:15">
      <c r="A548" s="1">
        <v>40816</v>
      </c>
      <c r="B548" s="2">
        <v>99.79</v>
      </c>
      <c r="C548" s="2">
        <v>110.29200000000002</v>
      </c>
      <c r="D548" s="2">
        <v>114.74399999999999</v>
      </c>
      <c r="E548" s="2">
        <f t="shared" si="43"/>
        <v>61.413999999999987</v>
      </c>
      <c r="F548" s="2">
        <f t="shared" si="42"/>
        <v>46.445499999999925</v>
      </c>
      <c r="G548" s="2">
        <f t="shared" si="44"/>
        <v>112.0728</v>
      </c>
      <c r="O548" s="3">
        <f t="shared" si="45"/>
        <v>9.2890999999999853</v>
      </c>
    </row>
    <row r="549" spans="1:15">
      <c r="A549" s="1">
        <v>40819</v>
      </c>
      <c r="B549" s="2">
        <v>102.73</v>
      </c>
      <c r="C549" s="2">
        <v>105.462</v>
      </c>
      <c r="D549" s="2">
        <v>116.80200000000001</v>
      </c>
      <c r="E549" s="2">
        <f t="shared" si="43"/>
        <v>36.340000000000032</v>
      </c>
      <c r="F549" s="2">
        <f t="shared" si="42"/>
        <v>20.930500000000052</v>
      </c>
      <c r="G549" s="2">
        <f t="shared" si="44"/>
        <v>109.998</v>
      </c>
      <c r="O549" s="3">
        <f t="shared" si="45"/>
        <v>4.1861000000000104</v>
      </c>
    </row>
    <row r="550" spans="1:15">
      <c r="A550" s="1">
        <v>40820</v>
      </c>
      <c r="B550" s="2">
        <v>105.73</v>
      </c>
      <c r="C550" s="2">
        <v>104.5128</v>
      </c>
      <c r="D550" s="2">
        <v>120.3258</v>
      </c>
      <c r="E550" s="2">
        <f t="shared" si="43"/>
        <v>25.540000000000077</v>
      </c>
      <c r="F550" s="2">
        <f t="shared" si="42"/>
        <v>9.6805000000000518</v>
      </c>
      <c r="G550" s="2">
        <f t="shared" si="44"/>
        <v>110.83799999999999</v>
      </c>
      <c r="O550" s="3">
        <f t="shared" si="45"/>
        <v>1.9361000000000104</v>
      </c>
    </row>
    <row r="551" spans="1:15">
      <c r="A551" s="1">
        <v>40821</v>
      </c>
      <c r="B551" s="2">
        <v>105.88</v>
      </c>
      <c r="C551" s="2">
        <v>107.90640000000002</v>
      </c>
      <c r="D551" s="2">
        <v>119.96039999999999</v>
      </c>
      <c r="E551" s="2">
        <f t="shared" si="43"/>
        <v>34.240000000000123</v>
      </c>
      <c r="F551" s="2">
        <f t="shared" si="42"/>
        <v>18.358000000000061</v>
      </c>
      <c r="G551" s="2">
        <f t="shared" si="44"/>
        <v>112.72800000000001</v>
      </c>
      <c r="O551" s="3">
        <f t="shared" si="45"/>
        <v>3.6716000000000122</v>
      </c>
    </row>
    <row r="552" spans="1:15">
      <c r="A552" s="1">
        <v>40822</v>
      </c>
      <c r="B552" s="2">
        <v>108.95</v>
      </c>
      <c r="C552" s="2">
        <v>112.81200000000001</v>
      </c>
      <c r="D552" s="2">
        <v>121.40100000000001</v>
      </c>
      <c r="E552" s="2">
        <f t="shared" si="43"/>
        <v>36.488000000000056</v>
      </c>
      <c r="F552" s="2">
        <f t="shared" si="42"/>
        <v>20.145500000000084</v>
      </c>
      <c r="G552" s="2">
        <f t="shared" si="44"/>
        <v>116.24760000000001</v>
      </c>
      <c r="O552" s="3">
        <f t="shared" si="45"/>
        <v>4.0291000000000166</v>
      </c>
    </row>
    <row r="553" spans="1:15">
      <c r="A553" s="1">
        <v>40823</v>
      </c>
      <c r="B553" s="2">
        <v>110.73</v>
      </c>
      <c r="C553" s="2">
        <v>111.19919999999999</v>
      </c>
      <c r="D553" s="2">
        <v>121.6404</v>
      </c>
      <c r="E553" s="2">
        <f t="shared" si="43"/>
        <v>23.228399999999965</v>
      </c>
      <c r="F553" s="2">
        <f t="shared" si="42"/>
        <v>6.6188999999999396</v>
      </c>
      <c r="G553" s="2">
        <f t="shared" si="44"/>
        <v>115.37567999999999</v>
      </c>
      <c r="O553" s="3">
        <f t="shared" si="45"/>
        <v>1.323779999999988</v>
      </c>
    </row>
    <row r="554" spans="1:15">
      <c r="A554" s="1">
        <v>40826</v>
      </c>
      <c r="B554" s="2">
        <v>111.36</v>
      </c>
      <c r="C554" s="2">
        <v>113.20259999999999</v>
      </c>
      <c r="D554" s="2">
        <v>121.6404</v>
      </c>
      <c r="E554" s="2">
        <f t="shared" si="43"/>
        <v>26.088600000000042</v>
      </c>
      <c r="F554" s="2">
        <f t="shared" si="42"/>
        <v>9.3845999999999776</v>
      </c>
      <c r="G554" s="2">
        <f t="shared" si="44"/>
        <v>116.57771999999999</v>
      </c>
      <c r="O554" s="3">
        <f t="shared" si="45"/>
        <v>1.8769199999999955</v>
      </c>
    </row>
    <row r="555" spans="1:15">
      <c r="A555" s="1">
        <v>40827</v>
      </c>
      <c r="B555" s="2">
        <v>111.11</v>
      </c>
      <c r="C555" s="2">
        <v>115.39919999999999</v>
      </c>
      <c r="D555" s="2">
        <v>124.236</v>
      </c>
      <c r="E555" s="2">
        <f t="shared" si="43"/>
        <v>39.119599999999991</v>
      </c>
      <c r="F555" s="2">
        <f t="shared" si="42"/>
        <v>22.453099999999949</v>
      </c>
      <c r="G555" s="2">
        <f t="shared" si="44"/>
        <v>118.93392</v>
      </c>
      <c r="O555" s="3">
        <f t="shared" si="45"/>
        <v>4.4906199999999901</v>
      </c>
    </row>
    <row r="556" spans="1:15">
      <c r="A556" s="1">
        <v>40828</v>
      </c>
      <c r="B556" s="2">
        <v>114.68</v>
      </c>
      <c r="C556" s="2">
        <v>115.44539999999999</v>
      </c>
      <c r="D556" s="2">
        <v>127.74720000000001</v>
      </c>
      <c r="E556" s="2">
        <f t="shared" si="43"/>
        <v>28.430599999999913</v>
      </c>
      <c r="F556" s="2">
        <f t="shared" si="42"/>
        <v>11.228599999999915</v>
      </c>
      <c r="G556" s="2">
        <f t="shared" si="44"/>
        <v>120.36612</v>
      </c>
      <c r="O556" s="3">
        <f t="shared" si="45"/>
        <v>2.2457199999999831</v>
      </c>
    </row>
    <row r="557" spans="1:15">
      <c r="A557" s="1">
        <v>40829</v>
      </c>
      <c r="B557" s="2">
        <v>110.16</v>
      </c>
      <c r="C557" s="2">
        <v>115.815</v>
      </c>
      <c r="D557" s="2">
        <v>125.9034</v>
      </c>
      <c r="E557" s="2">
        <f t="shared" si="43"/>
        <v>48.451800000000048</v>
      </c>
      <c r="F557" s="2">
        <f t="shared" si="42"/>
        <v>31.927800000000047</v>
      </c>
      <c r="G557" s="2">
        <f t="shared" si="44"/>
        <v>119.85035999999999</v>
      </c>
      <c r="O557" s="3">
        <f t="shared" si="45"/>
        <v>6.3855600000000097</v>
      </c>
    </row>
    <row r="558" spans="1:15">
      <c r="A558" s="1">
        <v>40830</v>
      </c>
      <c r="B558" s="2">
        <v>111.15</v>
      </c>
      <c r="C558" s="2">
        <v>118.63740000000001</v>
      </c>
      <c r="D558" s="2">
        <v>126.82319999999999</v>
      </c>
      <c r="E558" s="2">
        <f t="shared" si="43"/>
        <v>53.808600000000069</v>
      </c>
      <c r="F558" s="2">
        <f t="shared" si="42"/>
        <v>37.136100000000056</v>
      </c>
      <c r="G558" s="2">
        <f t="shared" si="44"/>
        <v>121.91172</v>
      </c>
      <c r="O558" s="3">
        <f t="shared" si="45"/>
        <v>7.4272200000000108</v>
      </c>
    </row>
    <row r="559" spans="1:15">
      <c r="A559" s="1">
        <v>40833</v>
      </c>
      <c r="B559" s="2">
        <v>108.39</v>
      </c>
      <c r="C559" s="2">
        <v>115.20180000000001</v>
      </c>
      <c r="D559" s="2">
        <v>125.05500000000001</v>
      </c>
      <c r="E559" s="2">
        <f t="shared" si="43"/>
        <v>53.7654</v>
      </c>
      <c r="F559" s="2">
        <f t="shared" si="42"/>
        <v>37.506899999999973</v>
      </c>
      <c r="G559" s="2">
        <f t="shared" si="44"/>
        <v>119.14308000000001</v>
      </c>
      <c r="O559" s="3">
        <f t="shared" si="45"/>
        <v>7.5013799999999948</v>
      </c>
    </row>
    <row r="560" spans="1:15">
      <c r="A560" s="1">
        <v>40834</v>
      </c>
      <c r="B560" s="2">
        <v>109.76</v>
      </c>
      <c r="C560" s="2">
        <v>115.3698</v>
      </c>
      <c r="D560" s="2">
        <v>127.01220000000001</v>
      </c>
      <c r="E560" s="2">
        <f t="shared" si="43"/>
        <v>51.333799999999997</v>
      </c>
      <c r="F560" s="2">
        <f t="shared" si="42"/>
        <v>34.869799999999941</v>
      </c>
      <c r="G560" s="2">
        <f t="shared" si="44"/>
        <v>120.02676</v>
      </c>
      <c r="O560" s="3">
        <f t="shared" si="45"/>
        <v>6.9739599999999884</v>
      </c>
    </row>
    <row r="561" spans="1:15">
      <c r="A561" s="1">
        <v>40835</v>
      </c>
      <c r="B561" s="2">
        <v>109.56</v>
      </c>
      <c r="C561" s="2">
        <v>112.203</v>
      </c>
      <c r="D561" s="2">
        <v>125.3532</v>
      </c>
      <c r="E561" s="2">
        <f t="shared" si="43"/>
        <v>39.515400000000113</v>
      </c>
      <c r="F561" s="2">
        <f t="shared" si="42"/>
        <v>23.081400000000144</v>
      </c>
      <c r="G561" s="2">
        <f t="shared" si="44"/>
        <v>117.46307999999999</v>
      </c>
      <c r="O561" s="3">
        <f t="shared" si="45"/>
        <v>4.616280000000029</v>
      </c>
    </row>
    <row r="562" spans="1:15">
      <c r="A562" s="1">
        <v>40836</v>
      </c>
      <c r="B562" s="2">
        <v>111.45</v>
      </c>
      <c r="C562" s="2">
        <v>112.371</v>
      </c>
      <c r="D562" s="2">
        <v>126.8904</v>
      </c>
      <c r="E562" s="2">
        <f t="shared" si="43"/>
        <v>33.643800000000056</v>
      </c>
      <c r="F562" s="2">
        <f t="shared" si="42"/>
        <v>16.926300000000083</v>
      </c>
      <c r="G562" s="2">
        <f t="shared" si="44"/>
        <v>118.17875999999998</v>
      </c>
      <c r="O562" s="3">
        <f t="shared" si="45"/>
        <v>3.3852600000000166</v>
      </c>
    </row>
    <row r="563" spans="1:15">
      <c r="A563" s="1">
        <v>40837</v>
      </c>
      <c r="B563" s="2">
        <v>110.92</v>
      </c>
      <c r="C563" s="2">
        <v>112.75319999999999</v>
      </c>
      <c r="D563" s="2">
        <v>126.54599999999999</v>
      </c>
      <c r="E563" s="2">
        <f t="shared" si="43"/>
        <v>36.751599999999939</v>
      </c>
      <c r="F563" s="2">
        <f t="shared" si="42"/>
        <v>20.113599999999906</v>
      </c>
      <c r="G563" s="2">
        <f t="shared" si="44"/>
        <v>118.27032</v>
      </c>
      <c r="O563" s="3">
        <f t="shared" si="45"/>
        <v>4.022719999999981</v>
      </c>
    </row>
    <row r="564" spans="1:15">
      <c r="A564" s="1">
        <v>40840</v>
      </c>
      <c r="B564" s="2">
        <v>108.91</v>
      </c>
      <c r="C564" s="2">
        <v>112.92960000000001</v>
      </c>
      <c r="D564" s="2">
        <v>125.26919999999998</v>
      </c>
      <c r="E564" s="2">
        <f t="shared" si="43"/>
        <v>44.777199999999993</v>
      </c>
      <c r="F564" s="2">
        <f t="shared" si="42"/>
        <v>28.440699999999993</v>
      </c>
      <c r="G564" s="2">
        <f t="shared" si="44"/>
        <v>117.86544000000001</v>
      </c>
      <c r="O564" s="3">
        <f t="shared" si="45"/>
        <v>5.6881399999999989</v>
      </c>
    </row>
    <row r="565" spans="1:15">
      <c r="A565" s="1">
        <v>40841</v>
      </c>
      <c r="B565" s="2">
        <v>112.08</v>
      </c>
      <c r="C565" s="2">
        <v>113.39160000000001</v>
      </c>
      <c r="D565" s="2">
        <v>129.1626</v>
      </c>
      <c r="E565" s="2">
        <f t="shared" si="43"/>
        <v>38.100000000000023</v>
      </c>
      <c r="F565" s="2">
        <f t="shared" si="42"/>
        <v>21.288000000000011</v>
      </c>
      <c r="G565" s="2">
        <f t="shared" si="44"/>
        <v>119.7</v>
      </c>
      <c r="O565" s="3">
        <f t="shared" si="45"/>
        <v>4.2576000000000018</v>
      </c>
    </row>
    <row r="566" spans="1:15">
      <c r="A566" s="1">
        <v>40842</v>
      </c>
      <c r="B566" s="2">
        <v>109.91</v>
      </c>
      <c r="C566" s="2">
        <v>111.36720000000001</v>
      </c>
      <c r="D566" s="2">
        <v>127.6884</v>
      </c>
      <c r="E566" s="2">
        <f t="shared" si="43"/>
        <v>39.928400000000011</v>
      </c>
      <c r="F566" s="2">
        <f t="shared" si="42"/>
        <v>23.441900000000032</v>
      </c>
      <c r="G566" s="2">
        <f t="shared" si="44"/>
        <v>117.89568000000001</v>
      </c>
      <c r="O566" s="3">
        <f t="shared" si="45"/>
        <v>4.6883800000000067</v>
      </c>
    </row>
    <row r="567" spans="1:15">
      <c r="A567" s="1">
        <v>40843</v>
      </c>
      <c r="B567" s="2">
        <v>109.56</v>
      </c>
      <c r="C567" s="2">
        <v>115.164</v>
      </c>
      <c r="D567" s="2">
        <v>127.386</v>
      </c>
      <c r="E567" s="2">
        <f t="shared" si="43"/>
        <v>52.464000000000055</v>
      </c>
      <c r="F567" s="2">
        <f t="shared" si="42"/>
        <v>36.030000000000086</v>
      </c>
      <c r="G567" s="2">
        <f t="shared" si="44"/>
        <v>120.05279999999999</v>
      </c>
      <c r="O567" s="3">
        <f t="shared" si="45"/>
        <v>7.2060000000000173</v>
      </c>
    </row>
    <row r="568" spans="1:15">
      <c r="A568" s="1">
        <v>40844</v>
      </c>
      <c r="B568" s="2">
        <v>109.54</v>
      </c>
      <c r="C568" s="2">
        <v>112.65240000000001</v>
      </c>
      <c r="D568" s="2">
        <v>126.54180000000001</v>
      </c>
      <c r="E568" s="2">
        <f t="shared" si="43"/>
        <v>43.340800000000058</v>
      </c>
      <c r="F568" s="2">
        <f t="shared" si="42"/>
        <v>26.909800000000018</v>
      </c>
      <c r="G568" s="2">
        <f t="shared" si="44"/>
        <v>118.20816000000002</v>
      </c>
      <c r="O568" s="3">
        <f t="shared" si="45"/>
        <v>5.3819600000000039</v>
      </c>
    </row>
    <row r="569" spans="1:15">
      <c r="A569" s="1">
        <v>40847</v>
      </c>
      <c r="B569" s="2">
        <v>109.34</v>
      </c>
      <c r="C569" s="2">
        <v>111.0018</v>
      </c>
      <c r="D569" s="2">
        <v>124.85759999999999</v>
      </c>
      <c r="E569" s="2">
        <f t="shared" si="43"/>
        <v>36.020599999999945</v>
      </c>
      <c r="F569" s="2">
        <f t="shared" si="42"/>
        <v>19.619599999999878</v>
      </c>
      <c r="G569" s="2">
        <f t="shared" si="44"/>
        <v>116.54411999999999</v>
      </c>
      <c r="O569" s="3">
        <f t="shared" si="45"/>
        <v>3.9239199999999754</v>
      </c>
    </row>
    <row r="570" spans="1:15">
      <c r="A570" s="1">
        <v>40848</v>
      </c>
      <c r="B570" s="2">
        <v>110.83</v>
      </c>
      <c r="C570" s="2">
        <v>110.2248</v>
      </c>
      <c r="D570" s="2">
        <v>126.39479999999999</v>
      </c>
      <c r="E570" s="2">
        <f t="shared" si="43"/>
        <v>29.313999999999965</v>
      </c>
      <c r="F570" s="2">
        <f t="shared" si="42"/>
        <v>12.689499999999953</v>
      </c>
      <c r="G570" s="2">
        <f t="shared" si="44"/>
        <v>116.69279999999999</v>
      </c>
      <c r="O570" s="3">
        <f t="shared" si="45"/>
        <v>2.5378999999999907</v>
      </c>
    </row>
    <row r="571" spans="1:15">
      <c r="A571" s="1">
        <v>40849</v>
      </c>
      <c r="B571" s="2">
        <v>111.97</v>
      </c>
      <c r="C571" s="2">
        <v>110.34240000000001</v>
      </c>
      <c r="D571" s="2">
        <v>128.03279999999998</v>
      </c>
      <c r="E571" s="2">
        <f t="shared" si="43"/>
        <v>27.242799999999988</v>
      </c>
      <c r="F571" s="2">
        <f t="shared" si="42"/>
        <v>10.447299999999927</v>
      </c>
      <c r="G571" s="2">
        <f t="shared" si="44"/>
        <v>117.41856000000001</v>
      </c>
      <c r="O571" s="3">
        <f t="shared" si="45"/>
        <v>2.0894599999999857</v>
      </c>
    </row>
    <row r="572" spans="1:15">
      <c r="A572" s="1">
        <v>40850</v>
      </c>
      <c r="B572" s="2">
        <v>114.56</v>
      </c>
      <c r="C572" s="2">
        <v>110.9556</v>
      </c>
      <c r="D572" s="2">
        <v>130.06140000000002</v>
      </c>
      <c r="E572" s="2">
        <f t="shared" si="43"/>
        <v>20.189600000000155</v>
      </c>
      <c r="F572" s="2">
        <f t="shared" si="42"/>
        <v>3.0056000000001859</v>
      </c>
      <c r="G572" s="2">
        <f t="shared" si="44"/>
        <v>118.59792</v>
      </c>
      <c r="O572" s="3">
        <f t="shared" si="45"/>
        <v>0.60112000000003718</v>
      </c>
    </row>
    <row r="573" spans="1:15">
      <c r="A573" s="1">
        <v>40851</v>
      </c>
      <c r="B573" s="2">
        <v>115</v>
      </c>
      <c r="C573" s="2">
        <v>111.86279999999999</v>
      </c>
      <c r="D573" s="2">
        <v>129.75899999999999</v>
      </c>
      <c r="E573" s="2">
        <f t="shared" si="43"/>
        <v>20.106399999999894</v>
      </c>
      <c r="F573" s="2">
        <f t="shared" si="42"/>
        <v>2.8563999999998941</v>
      </c>
      <c r="G573" s="2">
        <f t="shared" si="44"/>
        <v>119.02127999999999</v>
      </c>
      <c r="O573" s="3">
        <f t="shared" si="45"/>
        <v>0.5712799999999788</v>
      </c>
    </row>
    <row r="574" spans="1:15">
      <c r="A574" s="1">
        <v>40854</v>
      </c>
      <c r="B574" s="2">
        <v>112.31</v>
      </c>
      <c r="C574" s="2">
        <v>114.58439999999999</v>
      </c>
      <c r="D574" s="2">
        <v>128.97359999999998</v>
      </c>
      <c r="E574" s="2">
        <f t="shared" si="43"/>
        <v>40.150399999999991</v>
      </c>
      <c r="F574" s="2">
        <f t="shared" si="42"/>
        <v>23.303899999999999</v>
      </c>
      <c r="G574" s="2">
        <f t="shared" si="44"/>
        <v>120.34007999999999</v>
      </c>
      <c r="O574" s="3">
        <f t="shared" si="45"/>
        <v>4.6607799999999999</v>
      </c>
    </row>
    <row r="575" spans="1:15">
      <c r="A575" s="1">
        <v>40855</v>
      </c>
      <c r="B575" s="2">
        <v>113.71</v>
      </c>
      <c r="C575" s="2">
        <v>113.66879999999999</v>
      </c>
      <c r="D575" s="2">
        <v>130.9896</v>
      </c>
      <c r="E575" s="2">
        <f t="shared" si="43"/>
        <v>34.435600000000022</v>
      </c>
      <c r="F575" s="2">
        <f t="shared" si="42"/>
        <v>17.379099999999994</v>
      </c>
      <c r="G575" s="2">
        <f t="shared" si="44"/>
        <v>120.59711999999999</v>
      </c>
      <c r="O575" s="3">
        <f t="shared" si="45"/>
        <v>3.4758199999999988</v>
      </c>
    </row>
    <row r="576" spans="1:15">
      <c r="A576" s="1">
        <v>40856</v>
      </c>
      <c r="B576" s="2">
        <v>114.16</v>
      </c>
      <c r="C576" s="2">
        <v>111.05640000000001</v>
      </c>
      <c r="D576" s="2">
        <v>131.90940000000001</v>
      </c>
      <c r="E576" s="2">
        <f t="shared" si="43"/>
        <v>26.188000000000102</v>
      </c>
      <c r="F576" s="2">
        <f t="shared" si="42"/>
        <v>9.0640000000000782</v>
      </c>
      <c r="G576" s="2">
        <f t="shared" si="44"/>
        <v>119.39760000000001</v>
      </c>
      <c r="O576" s="3">
        <f t="shared" si="45"/>
        <v>1.8128000000000157</v>
      </c>
    </row>
    <row r="577" spans="1:15">
      <c r="A577" s="1">
        <v>40857</v>
      </c>
      <c r="B577" s="2">
        <v>111.89</v>
      </c>
      <c r="C577" s="2">
        <v>110.7456</v>
      </c>
      <c r="D577" s="2">
        <v>131.54399999999998</v>
      </c>
      <c r="E577" s="2">
        <f t="shared" si="43"/>
        <v>35.874799999999937</v>
      </c>
      <c r="F577" s="2">
        <f t="shared" si="42"/>
        <v>19.091299999999933</v>
      </c>
      <c r="G577" s="2">
        <f t="shared" si="44"/>
        <v>119.06495999999999</v>
      </c>
      <c r="O577" s="3">
        <f t="shared" si="45"/>
        <v>3.8182599999999867</v>
      </c>
    </row>
    <row r="578" spans="1:15">
      <c r="A578" s="1">
        <v>40858</v>
      </c>
      <c r="B578" s="2">
        <v>112.39</v>
      </c>
      <c r="C578" s="2">
        <v>109.3596</v>
      </c>
      <c r="D578" s="2">
        <v>131.83799999999999</v>
      </c>
      <c r="E578" s="2">
        <f t="shared" si="43"/>
        <v>29.804799999999886</v>
      </c>
      <c r="F578" s="2">
        <f t="shared" si="42"/>
        <v>12.946299999999837</v>
      </c>
      <c r="G578" s="2">
        <f t="shared" si="44"/>
        <v>118.35095999999999</v>
      </c>
      <c r="O578" s="3">
        <f t="shared" si="45"/>
        <v>2.5892599999999675</v>
      </c>
    </row>
    <row r="579" spans="1:15">
      <c r="A579" s="1">
        <v>40861</v>
      </c>
      <c r="B579" s="2">
        <v>111.88</v>
      </c>
      <c r="C579" s="2">
        <v>106.48259999999999</v>
      </c>
      <c r="D579" s="2">
        <v>130.44779999999997</v>
      </c>
      <c r="E579" s="2">
        <f t="shared" si="43"/>
        <v>20.943399999999997</v>
      </c>
      <c r="F579" s="2">
        <f t="shared" ref="F579:F642" si="46">3*C579+2*D579-5*B579*(1+$D$1)</f>
        <v>4.1613999999999578</v>
      </c>
      <c r="G579" s="2">
        <f t="shared" si="44"/>
        <v>116.06867999999997</v>
      </c>
      <c r="O579" s="3">
        <f t="shared" si="45"/>
        <v>0.83227999999999158</v>
      </c>
    </row>
    <row r="580" spans="1:15">
      <c r="A580" s="1">
        <v>40862</v>
      </c>
      <c r="B580" s="2">
        <v>108.22</v>
      </c>
      <c r="C580" s="2">
        <v>108.5994</v>
      </c>
      <c r="D580" s="2">
        <v>128.52419999999998</v>
      </c>
      <c r="E580" s="2">
        <f t="shared" ref="E580:E643" si="47">3*C580+2*D580-5*B580</f>
        <v>41.746599999999944</v>
      </c>
      <c r="F580" s="2">
        <f t="shared" si="46"/>
        <v>25.513599999999883</v>
      </c>
      <c r="G580" s="2">
        <f t="shared" ref="G580:G643" si="48">0.6*C580+0.4*D580</f>
        <v>116.56931999999999</v>
      </c>
      <c r="O580" s="3">
        <f t="shared" ref="O580:O643" si="49">F580/5</f>
        <v>5.1027199999999766</v>
      </c>
    </row>
    <row r="581" spans="1:15">
      <c r="A581" s="1">
        <v>40863</v>
      </c>
      <c r="B581" s="2">
        <v>107.56</v>
      </c>
      <c r="C581" s="2">
        <v>110.3466</v>
      </c>
      <c r="D581" s="2">
        <v>126.4746</v>
      </c>
      <c r="E581" s="2">
        <f t="shared" si="47"/>
        <v>46.189000000000078</v>
      </c>
      <c r="F581" s="2">
        <f t="shared" si="46"/>
        <v>30.055000000000064</v>
      </c>
      <c r="G581" s="2">
        <f t="shared" si="48"/>
        <v>116.7978</v>
      </c>
      <c r="O581" s="3">
        <f t="shared" si="49"/>
        <v>6.0110000000000126</v>
      </c>
    </row>
    <row r="582" spans="1:15">
      <c r="A582" s="1">
        <v>40864</v>
      </c>
      <c r="B582" s="2">
        <v>106.88</v>
      </c>
      <c r="C582" s="2">
        <v>105.29819999999999</v>
      </c>
      <c r="D582" s="2">
        <v>124.95</v>
      </c>
      <c r="E582" s="2">
        <f t="shared" si="47"/>
        <v>31.394599999999969</v>
      </c>
      <c r="F582" s="2">
        <f t="shared" si="46"/>
        <v>15.362599999999929</v>
      </c>
      <c r="G582" s="2">
        <f t="shared" si="48"/>
        <v>113.15891999999999</v>
      </c>
      <c r="O582" s="3">
        <f t="shared" si="49"/>
        <v>3.0725199999999857</v>
      </c>
    </row>
    <row r="583" spans="1:15">
      <c r="A583" s="1">
        <v>40865</v>
      </c>
      <c r="B583" s="2">
        <v>109.03</v>
      </c>
      <c r="C583" s="2">
        <v>104.09280000000001</v>
      </c>
      <c r="D583" s="2">
        <v>126.80220000000001</v>
      </c>
      <c r="E583" s="2">
        <f t="shared" si="47"/>
        <v>20.732800000000111</v>
      </c>
      <c r="F583" s="2">
        <f t="shared" si="46"/>
        <v>4.3783000000000811</v>
      </c>
      <c r="G583" s="2">
        <f t="shared" si="48"/>
        <v>113.17656000000001</v>
      </c>
      <c r="O583" s="3">
        <f t="shared" si="49"/>
        <v>0.8756600000000162</v>
      </c>
    </row>
    <row r="584" spans="1:15">
      <c r="A584" s="1">
        <v>40868</v>
      </c>
      <c r="B584" s="2">
        <v>107.02</v>
      </c>
      <c r="C584" s="2">
        <v>104.538</v>
      </c>
      <c r="D584" s="2">
        <v>123.711</v>
      </c>
      <c r="E584" s="2">
        <f t="shared" si="47"/>
        <v>25.935999999999922</v>
      </c>
      <c r="F584" s="2">
        <f t="shared" si="46"/>
        <v>9.8829999999999245</v>
      </c>
      <c r="G584" s="2">
        <f t="shared" si="48"/>
        <v>112.2072</v>
      </c>
      <c r="O584" s="3">
        <f t="shared" si="49"/>
        <v>1.9765999999999848</v>
      </c>
    </row>
    <row r="585" spans="1:15">
      <c r="A585" s="1">
        <v>40869</v>
      </c>
      <c r="B585" s="2">
        <v>106.4</v>
      </c>
      <c r="C585" s="2">
        <v>107.59559999999999</v>
      </c>
      <c r="D585" s="2">
        <v>122.4804</v>
      </c>
      <c r="E585" s="2">
        <f t="shared" si="47"/>
        <v>35.74759999999992</v>
      </c>
      <c r="F585" s="2">
        <f t="shared" si="46"/>
        <v>19.787599999999884</v>
      </c>
      <c r="G585" s="2">
        <f t="shared" si="48"/>
        <v>113.54952</v>
      </c>
      <c r="O585" s="3">
        <f t="shared" si="49"/>
        <v>3.9575199999999766</v>
      </c>
    </row>
    <row r="586" spans="1:15">
      <c r="A586" s="1">
        <v>40870</v>
      </c>
      <c r="B586" s="2">
        <v>109</v>
      </c>
      <c r="C586" s="2">
        <v>105.74340000000001</v>
      </c>
      <c r="D586" s="2">
        <v>124.32</v>
      </c>
      <c r="E586" s="2">
        <f t="shared" si="47"/>
        <v>20.870200000000068</v>
      </c>
      <c r="F586" s="2">
        <f t="shared" si="46"/>
        <v>4.5202000000000453</v>
      </c>
      <c r="G586" s="2">
        <f t="shared" si="48"/>
        <v>113.17404000000001</v>
      </c>
      <c r="O586" s="3">
        <f t="shared" si="49"/>
        <v>0.90404000000000906</v>
      </c>
    </row>
    <row r="587" spans="1:15">
      <c r="A587" s="1">
        <v>40872</v>
      </c>
      <c r="B587" s="2">
        <v>110.82</v>
      </c>
      <c r="C587" s="2">
        <v>102.85380000000001</v>
      </c>
      <c r="D587" s="2">
        <v>126.504</v>
      </c>
      <c r="E587" s="2">
        <f t="shared" si="47"/>
        <v>7.4694000000001779</v>
      </c>
      <c r="F587" s="2">
        <f t="shared" si="46"/>
        <v>-9.1535999999998694</v>
      </c>
      <c r="G587" s="2">
        <f t="shared" si="48"/>
        <v>112.31388000000001</v>
      </c>
      <c r="O587" s="3">
        <f t="shared" si="49"/>
        <v>-1.8307199999999739</v>
      </c>
    </row>
    <row r="588" spans="1:15">
      <c r="A588" s="1">
        <v>40875</v>
      </c>
      <c r="B588" s="2">
        <v>110.52</v>
      </c>
      <c r="C588" s="2">
        <v>105.7602</v>
      </c>
      <c r="D588" s="2">
        <v>126.33180000000002</v>
      </c>
      <c r="E588" s="2">
        <f t="shared" si="47"/>
        <v>17.344200000000001</v>
      </c>
      <c r="F588" s="2">
        <f t="shared" si="46"/>
        <v>0.76620000000002619</v>
      </c>
      <c r="G588" s="2">
        <f t="shared" si="48"/>
        <v>113.98884000000001</v>
      </c>
      <c r="O588" s="3">
        <f t="shared" si="49"/>
        <v>0.15324000000000523</v>
      </c>
    </row>
    <row r="589" spans="1:15">
      <c r="A589" s="1">
        <v>40876</v>
      </c>
      <c r="B589" s="2">
        <v>108.99</v>
      </c>
      <c r="C589" s="2">
        <v>106.6422</v>
      </c>
      <c r="D589" s="2">
        <v>123.85380000000001</v>
      </c>
      <c r="E589" s="2">
        <f t="shared" si="47"/>
        <v>22.684200000000033</v>
      </c>
      <c r="F589" s="2">
        <f t="shared" si="46"/>
        <v>6.3356999999999744</v>
      </c>
      <c r="G589" s="2">
        <f t="shared" si="48"/>
        <v>113.52684000000001</v>
      </c>
      <c r="O589" s="3">
        <f t="shared" si="49"/>
        <v>1.2671399999999948</v>
      </c>
    </row>
    <row r="590" spans="1:15">
      <c r="A590" s="1">
        <v>40877</v>
      </c>
      <c r="B590" s="2">
        <v>109.94</v>
      </c>
      <c r="C590" s="2">
        <v>107.84339999999999</v>
      </c>
      <c r="D590" s="2">
        <v>124.63080000000001</v>
      </c>
      <c r="E590" s="2">
        <f t="shared" si="47"/>
        <v>23.091799999999921</v>
      </c>
      <c r="F590" s="2">
        <f t="shared" si="46"/>
        <v>6.6007999999999356</v>
      </c>
      <c r="G590" s="2">
        <f t="shared" si="48"/>
        <v>114.55835999999999</v>
      </c>
      <c r="O590" s="3">
        <f t="shared" si="49"/>
        <v>1.3201599999999871</v>
      </c>
    </row>
    <row r="591" spans="1:15">
      <c r="A591" s="1">
        <v>40878</v>
      </c>
      <c r="B591" s="2">
        <v>109.81</v>
      </c>
      <c r="C591" s="2">
        <v>107.43180000000001</v>
      </c>
      <c r="D591" s="2">
        <v>124.7022</v>
      </c>
      <c r="E591" s="2">
        <f t="shared" si="47"/>
        <v>22.649800000000141</v>
      </c>
      <c r="F591" s="2">
        <f t="shared" si="46"/>
        <v>6.1783000000001493</v>
      </c>
      <c r="G591" s="2">
        <f t="shared" si="48"/>
        <v>114.33996</v>
      </c>
      <c r="O591" s="3">
        <f t="shared" si="49"/>
        <v>1.23566000000003</v>
      </c>
    </row>
    <row r="592" spans="1:15">
      <c r="A592" s="1">
        <v>40879</v>
      </c>
      <c r="B592" s="2">
        <v>110.81</v>
      </c>
      <c r="C592" s="2">
        <v>109.88040000000001</v>
      </c>
      <c r="D592" s="2">
        <v>125.92439999999999</v>
      </c>
      <c r="E592" s="2">
        <f t="shared" si="47"/>
        <v>27.440000000000055</v>
      </c>
      <c r="F592" s="2">
        <f t="shared" si="46"/>
        <v>10.818500000000085</v>
      </c>
      <c r="G592" s="2">
        <f t="shared" si="48"/>
        <v>116.298</v>
      </c>
      <c r="O592" s="3">
        <f t="shared" si="49"/>
        <v>2.1637000000000173</v>
      </c>
    </row>
    <row r="593" spans="1:15">
      <c r="A593" s="1">
        <v>40882</v>
      </c>
      <c r="B593" s="2">
        <v>109.53</v>
      </c>
      <c r="C593" s="2">
        <v>109.7754</v>
      </c>
      <c r="D593" s="2">
        <v>124.37039999999999</v>
      </c>
      <c r="E593" s="2">
        <f t="shared" si="47"/>
        <v>30.41700000000003</v>
      </c>
      <c r="F593" s="2">
        <f t="shared" si="46"/>
        <v>13.987500000000068</v>
      </c>
      <c r="G593" s="2">
        <f t="shared" si="48"/>
        <v>115.6134</v>
      </c>
      <c r="O593" s="3">
        <f t="shared" si="49"/>
        <v>2.7975000000000136</v>
      </c>
    </row>
    <row r="594" spans="1:15">
      <c r="A594" s="1">
        <v>40883</v>
      </c>
      <c r="B594" s="2">
        <v>108.11</v>
      </c>
      <c r="C594" s="2">
        <v>111.10680000000002</v>
      </c>
      <c r="D594" s="2">
        <v>122.16120000000001</v>
      </c>
      <c r="E594" s="2">
        <f t="shared" si="47"/>
        <v>37.092800000000125</v>
      </c>
      <c r="F594" s="2">
        <f t="shared" si="46"/>
        <v>20.876300000000128</v>
      </c>
      <c r="G594" s="2">
        <f t="shared" si="48"/>
        <v>115.52856000000003</v>
      </c>
      <c r="O594" s="3">
        <f t="shared" si="49"/>
        <v>4.1752600000000255</v>
      </c>
    </row>
    <row r="595" spans="1:15">
      <c r="A595" s="1">
        <v>40884</v>
      </c>
      <c r="B595" s="2">
        <v>108.62</v>
      </c>
      <c r="C595" s="2">
        <v>108.6498</v>
      </c>
      <c r="D595" s="2">
        <v>121.51439999999999</v>
      </c>
      <c r="E595" s="2">
        <f t="shared" si="47"/>
        <v>25.878199999999993</v>
      </c>
      <c r="F595" s="2">
        <f t="shared" si="46"/>
        <v>9.5851999999999862</v>
      </c>
      <c r="G595" s="2">
        <f t="shared" si="48"/>
        <v>113.79564000000001</v>
      </c>
      <c r="O595" s="3">
        <f t="shared" si="49"/>
        <v>1.9170399999999972</v>
      </c>
    </row>
    <row r="596" spans="1:15">
      <c r="A596" s="1">
        <v>40885</v>
      </c>
      <c r="B596" s="2">
        <v>107.26</v>
      </c>
      <c r="C596" s="2">
        <v>107.7972</v>
      </c>
      <c r="D596" s="2">
        <v>120.876</v>
      </c>
      <c r="E596" s="2">
        <f t="shared" si="47"/>
        <v>28.843600000000038</v>
      </c>
      <c r="F596" s="2">
        <f t="shared" si="46"/>
        <v>12.754599999999982</v>
      </c>
      <c r="G596" s="2">
        <f t="shared" si="48"/>
        <v>113.02872000000001</v>
      </c>
      <c r="O596" s="3">
        <f t="shared" si="49"/>
        <v>2.5509199999999965</v>
      </c>
    </row>
    <row r="597" spans="1:15">
      <c r="A597" s="1">
        <v>40886</v>
      </c>
      <c r="B597" s="2">
        <v>109.5</v>
      </c>
      <c r="C597" s="2">
        <v>109.03620000000001</v>
      </c>
      <c r="D597" s="2">
        <v>122.535</v>
      </c>
      <c r="E597" s="2">
        <f t="shared" si="47"/>
        <v>24.67859999999996</v>
      </c>
      <c r="F597" s="2">
        <f t="shared" si="46"/>
        <v>8.2535999999998921</v>
      </c>
      <c r="G597" s="2">
        <f t="shared" si="48"/>
        <v>114.43572</v>
      </c>
      <c r="O597" s="3">
        <f t="shared" si="49"/>
        <v>1.6507199999999784</v>
      </c>
    </row>
    <row r="598" spans="1:15">
      <c r="A598" s="1">
        <v>40889</v>
      </c>
      <c r="B598" s="2">
        <v>105.02</v>
      </c>
      <c r="C598" s="2">
        <v>107.6712</v>
      </c>
      <c r="D598" s="2">
        <v>118.1712</v>
      </c>
      <c r="E598" s="2">
        <f t="shared" si="47"/>
        <v>34.255999999999972</v>
      </c>
      <c r="F598" s="2">
        <f t="shared" si="46"/>
        <v>18.502999999999929</v>
      </c>
      <c r="G598" s="2">
        <f t="shared" si="48"/>
        <v>111.87119999999999</v>
      </c>
      <c r="O598" s="3">
        <f t="shared" si="49"/>
        <v>3.7005999999999859</v>
      </c>
    </row>
    <row r="599" spans="1:15">
      <c r="A599" s="1">
        <v>40890</v>
      </c>
      <c r="B599" s="2">
        <v>105.09</v>
      </c>
      <c r="C599" s="2">
        <v>110.26680000000002</v>
      </c>
      <c r="D599" s="2">
        <v>117.89399999999999</v>
      </c>
      <c r="E599" s="2">
        <f t="shared" si="47"/>
        <v>41.138400000000047</v>
      </c>
      <c r="F599" s="2">
        <f t="shared" si="46"/>
        <v>25.374900000000025</v>
      </c>
      <c r="G599" s="2">
        <f t="shared" si="48"/>
        <v>113.31768000000001</v>
      </c>
      <c r="O599" s="3">
        <f t="shared" si="49"/>
        <v>5.0749800000000054</v>
      </c>
    </row>
    <row r="600" spans="1:15">
      <c r="A600" s="1">
        <v>40891</v>
      </c>
      <c r="B600" s="2">
        <v>103.35</v>
      </c>
      <c r="C600" s="2">
        <v>105.15540000000001</v>
      </c>
      <c r="D600" s="2">
        <v>117.1002</v>
      </c>
      <c r="E600" s="2">
        <f t="shared" si="47"/>
        <v>32.916600000000017</v>
      </c>
      <c r="F600" s="2">
        <f t="shared" si="46"/>
        <v>17.414099999999962</v>
      </c>
      <c r="G600" s="2">
        <f t="shared" si="48"/>
        <v>109.93332000000001</v>
      </c>
      <c r="O600" s="3">
        <f t="shared" si="49"/>
        <v>3.4828199999999923</v>
      </c>
    </row>
    <row r="601" spans="1:15">
      <c r="A601" s="1">
        <v>40892</v>
      </c>
      <c r="B601" s="2">
        <v>103.64</v>
      </c>
      <c r="C601" s="2">
        <v>104.48340000000002</v>
      </c>
      <c r="D601" s="2">
        <v>116.24759999999999</v>
      </c>
      <c r="E601" s="2">
        <f t="shared" si="47"/>
        <v>27.745400000000018</v>
      </c>
      <c r="F601" s="2">
        <f t="shared" si="46"/>
        <v>12.199399999999969</v>
      </c>
      <c r="G601" s="2">
        <f t="shared" si="48"/>
        <v>109.18908000000002</v>
      </c>
      <c r="O601" s="3">
        <f t="shared" si="49"/>
        <v>2.4398799999999938</v>
      </c>
    </row>
    <row r="602" spans="1:15">
      <c r="A602" s="1">
        <v>40893</v>
      </c>
      <c r="B602" s="2">
        <v>106.73</v>
      </c>
      <c r="C602" s="2">
        <v>104.45400000000001</v>
      </c>
      <c r="D602" s="2">
        <v>119.35140000000001</v>
      </c>
      <c r="E602" s="2">
        <f t="shared" si="47"/>
        <v>18.414800000000128</v>
      </c>
      <c r="F602" s="2">
        <f t="shared" si="46"/>
        <v>2.4053000000001248</v>
      </c>
      <c r="G602" s="2">
        <f t="shared" si="48"/>
        <v>110.41296000000001</v>
      </c>
      <c r="O602" s="3">
        <f t="shared" si="49"/>
        <v>0.48106000000002497</v>
      </c>
    </row>
    <row r="603" spans="1:15">
      <c r="A603" s="1">
        <v>40896</v>
      </c>
      <c r="B603" s="2">
        <v>107.71</v>
      </c>
      <c r="C603" s="2">
        <v>104.54220000000001</v>
      </c>
      <c r="D603" s="2">
        <v>122.25779999999999</v>
      </c>
      <c r="E603" s="2">
        <f t="shared" si="47"/>
        <v>19.592200000000048</v>
      </c>
      <c r="F603" s="2">
        <f t="shared" si="46"/>
        <v>3.4356999999999971</v>
      </c>
      <c r="G603" s="2">
        <f t="shared" si="48"/>
        <v>111.62844000000001</v>
      </c>
      <c r="O603" s="3">
        <f t="shared" si="49"/>
        <v>0.68713999999999942</v>
      </c>
    </row>
    <row r="604" spans="1:15">
      <c r="A604" s="1">
        <v>40897</v>
      </c>
      <c r="B604" s="2">
        <v>107.89</v>
      </c>
      <c r="C604" s="2">
        <v>108.30540000000001</v>
      </c>
      <c r="D604" s="2">
        <v>122.14859999999999</v>
      </c>
      <c r="E604" s="2">
        <f t="shared" si="47"/>
        <v>29.763399999999933</v>
      </c>
      <c r="F604" s="2">
        <f t="shared" si="46"/>
        <v>13.579899999999952</v>
      </c>
      <c r="G604" s="2">
        <f t="shared" si="48"/>
        <v>113.84268</v>
      </c>
      <c r="O604" s="3">
        <f t="shared" si="49"/>
        <v>2.7159799999999903</v>
      </c>
    </row>
    <row r="605" spans="1:15">
      <c r="A605" s="1">
        <v>40898</v>
      </c>
      <c r="B605" s="2">
        <v>107.96</v>
      </c>
      <c r="C605" s="2">
        <v>110.03579999999999</v>
      </c>
      <c r="D605" s="2">
        <v>121.58160000000001</v>
      </c>
      <c r="E605" s="2">
        <f t="shared" si="47"/>
        <v>33.470600000000104</v>
      </c>
      <c r="F605" s="2">
        <f t="shared" si="46"/>
        <v>17.276600000000144</v>
      </c>
      <c r="G605" s="2">
        <f t="shared" si="48"/>
        <v>114.65412000000001</v>
      </c>
      <c r="O605" s="3">
        <f t="shared" si="49"/>
        <v>3.4553200000000288</v>
      </c>
    </row>
    <row r="606" spans="1:15">
      <c r="A606" s="1">
        <v>40899</v>
      </c>
      <c r="B606" s="2">
        <v>109.27</v>
      </c>
      <c r="C606" s="2">
        <v>110.8716</v>
      </c>
      <c r="D606" s="2">
        <v>122.3964</v>
      </c>
      <c r="E606" s="2">
        <f t="shared" si="47"/>
        <v>31.057599999999979</v>
      </c>
      <c r="F606" s="2">
        <f t="shared" si="46"/>
        <v>14.667100000000005</v>
      </c>
      <c r="G606" s="2">
        <f t="shared" si="48"/>
        <v>115.48152</v>
      </c>
      <c r="O606" s="3">
        <f t="shared" si="49"/>
        <v>2.9334200000000008</v>
      </c>
    </row>
    <row r="607" spans="1:15">
      <c r="A607" s="1">
        <v>40900</v>
      </c>
      <c r="B607" s="2">
        <v>107.56</v>
      </c>
      <c r="C607" s="2">
        <v>112.86240000000001</v>
      </c>
      <c r="D607" s="2">
        <v>121.6782</v>
      </c>
      <c r="E607" s="2">
        <f t="shared" si="47"/>
        <v>44.143600000000106</v>
      </c>
      <c r="F607" s="2">
        <f t="shared" si="46"/>
        <v>28.009600000000091</v>
      </c>
      <c r="G607" s="2">
        <f t="shared" si="48"/>
        <v>116.38872000000001</v>
      </c>
      <c r="O607" s="3">
        <f t="shared" si="49"/>
        <v>5.6019200000000184</v>
      </c>
    </row>
    <row r="608" spans="1:15">
      <c r="A608" s="1">
        <v>40904</v>
      </c>
      <c r="B608" s="2">
        <v>108.01</v>
      </c>
      <c r="C608" s="2">
        <v>112.92960000000001</v>
      </c>
      <c r="D608" s="2">
        <v>122.62740000000001</v>
      </c>
      <c r="E608" s="2">
        <f t="shared" si="47"/>
        <v>43.993600000000015</v>
      </c>
      <c r="F608" s="2">
        <f t="shared" si="46"/>
        <v>27.792100000000005</v>
      </c>
      <c r="G608" s="2">
        <f t="shared" si="48"/>
        <v>116.80872000000001</v>
      </c>
      <c r="O608" s="3">
        <f t="shared" si="49"/>
        <v>5.5584200000000008</v>
      </c>
    </row>
    <row r="609" spans="1:15">
      <c r="A609" s="1">
        <v>40905</v>
      </c>
      <c r="B609" s="2">
        <v>107.38</v>
      </c>
      <c r="C609" s="2">
        <v>111.3546</v>
      </c>
      <c r="D609" s="2">
        <v>122.0478</v>
      </c>
      <c r="E609" s="2">
        <f t="shared" si="47"/>
        <v>41.259400000000028</v>
      </c>
      <c r="F609" s="2">
        <f t="shared" si="46"/>
        <v>25.152400000000057</v>
      </c>
      <c r="G609" s="2">
        <f t="shared" si="48"/>
        <v>115.63188</v>
      </c>
      <c r="O609" s="3">
        <f t="shared" si="49"/>
        <v>5.0304800000000114</v>
      </c>
    </row>
    <row r="610" spans="1:15">
      <c r="A610" s="1">
        <v>40906</v>
      </c>
      <c r="B610" s="2">
        <v>112.13</v>
      </c>
      <c r="C610" s="2">
        <v>112.5642</v>
      </c>
      <c r="D610" s="2">
        <v>126.1848</v>
      </c>
      <c r="E610" s="2">
        <f t="shared" si="47"/>
        <v>29.412199999999984</v>
      </c>
      <c r="F610" s="2">
        <f t="shared" si="46"/>
        <v>12.592699999999923</v>
      </c>
      <c r="G610" s="2">
        <f t="shared" si="48"/>
        <v>118.01244</v>
      </c>
      <c r="O610" s="3">
        <f t="shared" si="49"/>
        <v>2.5185399999999847</v>
      </c>
    </row>
    <row r="611" spans="1:15">
      <c r="A611" s="1">
        <v>40907</v>
      </c>
      <c r="B611" s="2">
        <v>113.7</v>
      </c>
      <c r="C611" s="2">
        <v>112.8246</v>
      </c>
      <c r="D611" s="2">
        <v>128.4066</v>
      </c>
      <c r="E611" s="2">
        <f t="shared" si="47"/>
        <v>26.787000000000035</v>
      </c>
      <c r="F611" s="2">
        <f t="shared" si="46"/>
        <v>9.7319999999999709</v>
      </c>
      <c r="G611" s="2">
        <f t="shared" si="48"/>
        <v>119.0574</v>
      </c>
      <c r="O611" s="3">
        <f t="shared" si="49"/>
        <v>1.9463999999999941</v>
      </c>
    </row>
    <row r="612" spans="1:15">
      <c r="A612" s="1">
        <v>40911</v>
      </c>
      <c r="B612" s="2">
        <v>112.74</v>
      </c>
      <c r="C612" s="2">
        <v>115.44120000000001</v>
      </c>
      <c r="D612" s="2">
        <v>126.441</v>
      </c>
      <c r="E612" s="2">
        <f t="shared" si="47"/>
        <v>35.505600000000072</v>
      </c>
      <c r="F612" s="2">
        <f t="shared" si="46"/>
        <v>18.594600000000014</v>
      </c>
      <c r="G612" s="2">
        <f t="shared" si="48"/>
        <v>119.84112</v>
      </c>
      <c r="O612" s="3">
        <f t="shared" si="49"/>
        <v>3.7189200000000029</v>
      </c>
    </row>
    <row r="613" spans="1:15">
      <c r="A613" s="1">
        <v>40912</v>
      </c>
      <c r="B613" s="2">
        <v>113.06</v>
      </c>
      <c r="C613" s="2">
        <v>116.97839999999999</v>
      </c>
      <c r="D613" s="2">
        <v>127.3776</v>
      </c>
      <c r="E613" s="2">
        <f t="shared" si="47"/>
        <v>40.3904</v>
      </c>
      <c r="F613" s="2">
        <f t="shared" si="46"/>
        <v>23.43139999999994</v>
      </c>
      <c r="G613" s="2">
        <f t="shared" si="48"/>
        <v>121.13808</v>
      </c>
      <c r="O613" s="3">
        <f t="shared" si="49"/>
        <v>4.6862799999999876</v>
      </c>
    </row>
    <row r="614" spans="1:15">
      <c r="A614" s="1">
        <v>40913</v>
      </c>
      <c r="B614" s="2">
        <v>112.45</v>
      </c>
      <c r="C614" s="2">
        <v>114.93299999999999</v>
      </c>
      <c r="D614" s="2">
        <v>127.67580000000001</v>
      </c>
      <c r="E614" s="2">
        <f t="shared" si="47"/>
        <v>37.90059999999994</v>
      </c>
      <c r="F614" s="2">
        <f t="shared" si="46"/>
        <v>21.033099999999877</v>
      </c>
      <c r="G614" s="2">
        <f t="shared" si="48"/>
        <v>120.03012</v>
      </c>
      <c r="O614" s="3">
        <f t="shared" si="49"/>
        <v>4.2066199999999752</v>
      </c>
    </row>
    <row r="615" spans="1:15">
      <c r="A615" s="1">
        <v>40914</v>
      </c>
      <c r="B615" s="2">
        <v>113.28</v>
      </c>
      <c r="C615" s="2">
        <v>115.56720000000001</v>
      </c>
      <c r="D615" s="2">
        <v>129.52379999999999</v>
      </c>
      <c r="E615" s="2">
        <f t="shared" si="47"/>
        <v>39.349199999999996</v>
      </c>
      <c r="F615" s="2">
        <f t="shared" si="46"/>
        <v>22.357200000000034</v>
      </c>
      <c r="G615" s="2">
        <f t="shared" si="48"/>
        <v>121.14984000000001</v>
      </c>
      <c r="O615" s="3">
        <f t="shared" si="49"/>
        <v>4.4714400000000065</v>
      </c>
    </row>
    <row r="616" spans="1:15">
      <c r="A616" s="1">
        <v>40917</v>
      </c>
      <c r="B616" s="2">
        <v>112.24</v>
      </c>
      <c r="C616" s="2">
        <v>115.878</v>
      </c>
      <c r="D616" s="2">
        <v>127.94459999999999</v>
      </c>
      <c r="E616" s="2">
        <f t="shared" si="47"/>
        <v>42.323200000000043</v>
      </c>
      <c r="F616" s="2">
        <f t="shared" si="46"/>
        <v>25.48720000000003</v>
      </c>
      <c r="G616" s="2">
        <f t="shared" si="48"/>
        <v>120.70464</v>
      </c>
      <c r="O616" s="3">
        <f t="shared" si="49"/>
        <v>5.097440000000006</v>
      </c>
    </row>
    <row r="617" spans="1:15">
      <c r="A617" s="1">
        <v>40918</v>
      </c>
      <c r="B617" s="2">
        <v>111.26</v>
      </c>
      <c r="C617" s="2">
        <v>116.45759999999999</v>
      </c>
      <c r="D617" s="2">
        <v>127.39859999999999</v>
      </c>
      <c r="E617" s="2">
        <f t="shared" si="47"/>
        <v>47.869999999999891</v>
      </c>
      <c r="F617" s="2">
        <f t="shared" si="46"/>
        <v>31.180999999999926</v>
      </c>
      <c r="G617" s="2">
        <f t="shared" si="48"/>
        <v>120.83399999999999</v>
      </c>
      <c r="O617" s="3">
        <f t="shared" si="49"/>
        <v>6.2361999999999851</v>
      </c>
    </row>
    <row r="618" spans="1:15">
      <c r="A618" s="1">
        <v>40919</v>
      </c>
      <c r="B618" s="2">
        <v>110.44</v>
      </c>
      <c r="C618" s="2">
        <v>116.05859999999998</v>
      </c>
      <c r="D618" s="2">
        <v>126.29819999999999</v>
      </c>
      <c r="E618" s="2">
        <f t="shared" si="47"/>
        <v>48.572199999999953</v>
      </c>
      <c r="F618" s="2">
        <f t="shared" si="46"/>
        <v>32.006199999999922</v>
      </c>
      <c r="G618" s="2">
        <f t="shared" si="48"/>
        <v>120.15443999999999</v>
      </c>
      <c r="O618" s="3">
        <f t="shared" si="49"/>
        <v>6.4012399999999845</v>
      </c>
    </row>
    <row r="619" spans="1:15">
      <c r="A619" s="1">
        <v>40920</v>
      </c>
      <c r="B619" s="2">
        <v>111.53</v>
      </c>
      <c r="C619" s="2">
        <v>114.7146</v>
      </c>
      <c r="D619" s="2">
        <v>126.81899999999999</v>
      </c>
      <c r="E619" s="2">
        <f t="shared" si="47"/>
        <v>40.131799999999998</v>
      </c>
      <c r="F619" s="2">
        <f t="shared" si="46"/>
        <v>23.402299999999968</v>
      </c>
      <c r="G619" s="2">
        <f t="shared" si="48"/>
        <v>119.55636</v>
      </c>
      <c r="O619" s="3">
        <f t="shared" si="49"/>
        <v>4.6804599999999938</v>
      </c>
    </row>
    <row r="620" spans="1:15">
      <c r="A620" s="1">
        <v>40921</v>
      </c>
      <c r="B620" s="2">
        <v>110.66</v>
      </c>
      <c r="C620" s="2">
        <v>114.8364</v>
      </c>
      <c r="D620" s="2">
        <v>125.88240000000002</v>
      </c>
      <c r="E620" s="2">
        <f t="shared" si="47"/>
        <v>42.974000000000046</v>
      </c>
      <c r="F620" s="2">
        <f t="shared" si="46"/>
        <v>26.375</v>
      </c>
      <c r="G620" s="2">
        <f t="shared" si="48"/>
        <v>119.2548</v>
      </c>
      <c r="O620" s="3">
        <f t="shared" si="49"/>
        <v>5.2750000000000004</v>
      </c>
    </row>
    <row r="621" spans="1:15">
      <c r="A621" s="1">
        <v>40925</v>
      </c>
      <c r="B621" s="2">
        <v>111.55</v>
      </c>
      <c r="C621" s="2">
        <v>116.3946</v>
      </c>
      <c r="D621" s="2">
        <v>126.81899999999999</v>
      </c>
      <c r="E621" s="2">
        <f t="shared" si="47"/>
        <v>45.071799999999939</v>
      </c>
      <c r="F621" s="2">
        <f t="shared" si="46"/>
        <v>28.33929999999998</v>
      </c>
      <c r="G621" s="2">
        <f t="shared" si="48"/>
        <v>120.56435999999999</v>
      </c>
      <c r="O621" s="3">
        <f t="shared" si="49"/>
        <v>5.6678599999999957</v>
      </c>
    </row>
    <row r="622" spans="1:15">
      <c r="A622" s="1">
        <v>40926</v>
      </c>
      <c r="B622" s="2">
        <v>109.86</v>
      </c>
      <c r="C622" s="2">
        <v>118.66680000000001</v>
      </c>
      <c r="D622" s="2">
        <v>124.6896</v>
      </c>
      <c r="E622" s="2">
        <f t="shared" si="47"/>
        <v>56.079600000000028</v>
      </c>
      <c r="F622" s="2">
        <f t="shared" si="46"/>
        <v>39.600599999999986</v>
      </c>
      <c r="G622" s="2">
        <f t="shared" si="48"/>
        <v>121.07592</v>
      </c>
      <c r="O622" s="3">
        <f t="shared" si="49"/>
        <v>7.9201199999999972</v>
      </c>
    </row>
    <row r="623" spans="1:15">
      <c r="A623" s="1">
        <v>40927</v>
      </c>
      <c r="B623" s="2">
        <v>110.58</v>
      </c>
      <c r="C623" s="2">
        <v>118.2636</v>
      </c>
      <c r="D623" s="2">
        <v>125.7396</v>
      </c>
      <c r="E623" s="2">
        <f t="shared" si="47"/>
        <v>53.370000000000005</v>
      </c>
      <c r="F623" s="2">
        <f t="shared" si="46"/>
        <v>36.783000000000015</v>
      </c>
      <c r="G623" s="2">
        <f t="shared" si="48"/>
        <v>121.25399999999999</v>
      </c>
      <c r="O623" s="3">
        <f t="shared" si="49"/>
        <v>7.3566000000000029</v>
      </c>
    </row>
    <row r="624" spans="1:15">
      <c r="A624" s="1">
        <v>40928</v>
      </c>
      <c r="B624" s="2">
        <v>110.03</v>
      </c>
      <c r="C624" s="2">
        <v>116.94479999999999</v>
      </c>
      <c r="D624" s="2">
        <v>125.89919999999999</v>
      </c>
      <c r="E624" s="2">
        <f t="shared" si="47"/>
        <v>52.482799999999997</v>
      </c>
      <c r="F624" s="2">
        <f t="shared" si="46"/>
        <v>35.97829999999999</v>
      </c>
      <c r="G624" s="2">
        <f t="shared" si="48"/>
        <v>120.52655999999999</v>
      </c>
      <c r="O624" s="3">
        <f t="shared" si="49"/>
        <v>7.1956599999999984</v>
      </c>
    </row>
    <row r="625" spans="1:15">
      <c r="A625" s="1">
        <v>40931</v>
      </c>
      <c r="B625" s="2">
        <v>109.81</v>
      </c>
      <c r="C625" s="2">
        <v>116.6718</v>
      </c>
      <c r="D625" s="2">
        <v>125.77319999999999</v>
      </c>
      <c r="E625" s="2">
        <f t="shared" si="47"/>
        <v>52.511799999999994</v>
      </c>
      <c r="F625" s="2">
        <f t="shared" si="46"/>
        <v>36.040300000000002</v>
      </c>
      <c r="G625" s="2">
        <f t="shared" si="48"/>
        <v>120.31236</v>
      </c>
      <c r="O625" s="3">
        <f t="shared" si="49"/>
        <v>7.2080600000000006</v>
      </c>
    </row>
    <row r="626" spans="1:15">
      <c r="A626" s="1">
        <v>40932</v>
      </c>
      <c r="B626" s="2">
        <v>110.79</v>
      </c>
      <c r="C626" s="2">
        <v>117.81</v>
      </c>
      <c r="D626" s="2">
        <v>127.23479999999999</v>
      </c>
      <c r="E626" s="2">
        <f t="shared" si="47"/>
        <v>53.949599999999919</v>
      </c>
      <c r="F626" s="2">
        <f t="shared" si="46"/>
        <v>37.331099999999878</v>
      </c>
      <c r="G626" s="2">
        <f t="shared" si="48"/>
        <v>121.57991999999999</v>
      </c>
      <c r="O626" s="3">
        <f t="shared" si="49"/>
        <v>7.4662199999999759</v>
      </c>
    </row>
    <row r="627" spans="1:15">
      <c r="A627" s="1">
        <v>40933</v>
      </c>
      <c r="B627" s="2">
        <v>111.46</v>
      </c>
      <c r="C627" s="2">
        <v>119.0196</v>
      </c>
      <c r="D627" s="2">
        <v>127.87740000000001</v>
      </c>
      <c r="E627" s="2">
        <f t="shared" si="47"/>
        <v>55.51360000000011</v>
      </c>
      <c r="F627" s="2">
        <f t="shared" si="46"/>
        <v>38.794600000000059</v>
      </c>
      <c r="G627" s="2">
        <f t="shared" si="48"/>
        <v>122.56272000000001</v>
      </c>
      <c r="O627" s="3">
        <f t="shared" si="49"/>
        <v>7.7589200000000123</v>
      </c>
    </row>
    <row r="628" spans="1:15">
      <c r="A628" s="1">
        <v>40934</v>
      </c>
      <c r="B628" s="2">
        <v>110.75</v>
      </c>
      <c r="C628" s="2">
        <v>119.55720000000002</v>
      </c>
      <c r="D628" s="2">
        <v>127.0458</v>
      </c>
      <c r="E628" s="2">
        <f t="shared" si="47"/>
        <v>59.013200000000097</v>
      </c>
      <c r="F628" s="2">
        <f t="shared" si="46"/>
        <v>42.400700000000029</v>
      </c>
      <c r="G628" s="2">
        <f t="shared" si="48"/>
        <v>122.55264000000001</v>
      </c>
      <c r="O628" s="3">
        <f t="shared" si="49"/>
        <v>8.4801400000000058</v>
      </c>
    </row>
    <row r="629" spans="1:15">
      <c r="A629" s="1">
        <v>40935</v>
      </c>
      <c r="B629" s="2">
        <v>110.98</v>
      </c>
      <c r="C629" s="2">
        <v>122.9256</v>
      </c>
      <c r="D629" s="2">
        <v>127.4658</v>
      </c>
      <c r="E629" s="2">
        <f t="shared" si="47"/>
        <v>68.808400000000006</v>
      </c>
      <c r="F629" s="2">
        <f t="shared" si="46"/>
        <v>52.161399999999958</v>
      </c>
      <c r="G629" s="2">
        <f t="shared" si="48"/>
        <v>124.74168</v>
      </c>
      <c r="O629" s="3">
        <f t="shared" si="49"/>
        <v>10.432279999999992</v>
      </c>
    </row>
    <row r="630" spans="1:15">
      <c r="A630" s="1">
        <v>40938</v>
      </c>
      <c r="B630" s="2">
        <v>111.56</v>
      </c>
      <c r="C630" s="2">
        <v>120.56939999999999</v>
      </c>
      <c r="D630" s="2">
        <v>127.2978</v>
      </c>
      <c r="E630" s="2">
        <f t="shared" si="47"/>
        <v>58.503799999999956</v>
      </c>
      <c r="F630" s="2">
        <f t="shared" si="46"/>
        <v>41.769799999999918</v>
      </c>
      <c r="G630" s="2">
        <f t="shared" si="48"/>
        <v>123.26075999999998</v>
      </c>
      <c r="O630" s="3">
        <f t="shared" si="49"/>
        <v>8.353959999999983</v>
      </c>
    </row>
    <row r="631" spans="1:15">
      <c r="A631" s="1">
        <v>40939</v>
      </c>
      <c r="B631" s="2">
        <v>112.07</v>
      </c>
      <c r="C631" s="2">
        <v>121.27079999999999</v>
      </c>
      <c r="D631" s="2">
        <v>127.50779999999999</v>
      </c>
      <c r="E631" s="2">
        <f t="shared" si="47"/>
        <v>58.478000000000065</v>
      </c>
      <c r="F631" s="2">
        <f t="shared" si="46"/>
        <v>41.667500000000018</v>
      </c>
      <c r="G631" s="2">
        <f t="shared" si="48"/>
        <v>123.76559999999999</v>
      </c>
      <c r="O631" s="3">
        <f t="shared" si="49"/>
        <v>8.3335000000000043</v>
      </c>
    </row>
    <row r="632" spans="1:15">
      <c r="A632" s="1">
        <v>40940</v>
      </c>
      <c r="B632" s="2">
        <v>114.58</v>
      </c>
      <c r="C632" s="2">
        <v>121.47240000000001</v>
      </c>
      <c r="D632" s="2">
        <v>130.07819999999998</v>
      </c>
      <c r="E632" s="2">
        <f t="shared" si="47"/>
        <v>51.673599999999965</v>
      </c>
      <c r="F632" s="2">
        <f t="shared" si="46"/>
        <v>34.486599999999953</v>
      </c>
      <c r="G632" s="2">
        <f t="shared" si="48"/>
        <v>124.91472</v>
      </c>
      <c r="O632" s="3">
        <f t="shared" si="49"/>
        <v>6.8973199999999908</v>
      </c>
    </row>
    <row r="633" spans="1:15">
      <c r="A633" s="1">
        <v>40941</v>
      </c>
      <c r="B633" s="2">
        <v>115.93</v>
      </c>
      <c r="C633" s="2">
        <v>120.49379999999999</v>
      </c>
      <c r="D633" s="2">
        <v>130.24200000000002</v>
      </c>
      <c r="E633" s="2">
        <f t="shared" si="47"/>
        <v>42.315399999999954</v>
      </c>
      <c r="F633" s="2">
        <f t="shared" si="46"/>
        <v>24.925899999999956</v>
      </c>
      <c r="G633" s="2">
        <f t="shared" si="48"/>
        <v>124.39308</v>
      </c>
      <c r="O633" s="3">
        <f t="shared" si="49"/>
        <v>4.9851799999999908</v>
      </c>
    </row>
    <row r="634" spans="1:15">
      <c r="A634" s="1">
        <v>40942</v>
      </c>
      <c r="B634" s="2">
        <v>116.23</v>
      </c>
      <c r="C634" s="2">
        <v>122.40480000000001</v>
      </c>
      <c r="D634" s="2">
        <v>132.69900000000001</v>
      </c>
      <c r="E634" s="2">
        <f t="shared" si="47"/>
        <v>51.462400000000002</v>
      </c>
      <c r="F634" s="2">
        <f t="shared" si="46"/>
        <v>34.027899999999931</v>
      </c>
      <c r="G634" s="2">
        <f t="shared" si="48"/>
        <v>126.52248</v>
      </c>
      <c r="O634" s="3">
        <f t="shared" si="49"/>
        <v>6.8055799999999866</v>
      </c>
    </row>
    <row r="635" spans="1:15">
      <c r="A635" s="1">
        <v>40945</v>
      </c>
      <c r="B635" s="2">
        <v>117.2</v>
      </c>
      <c r="C635" s="2">
        <v>122.9718</v>
      </c>
      <c r="D635" s="2">
        <v>132.5394</v>
      </c>
      <c r="E635" s="2">
        <f t="shared" si="47"/>
        <v>47.994199999999978</v>
      </c>
      <c r="F635" s="2">
        <f t="shared" si="46"/>
        <v>30.414199999999937</v>
      </c>
      <c r="G635" s="2">
        <f t="shared" si="48"/>
        <v>126.79884</v>
      </c>
      <c r="O635" s="3">
        <f t="shared" si="49"/>
        <v>6.0828399999999876</v>
      </c>
    </row>
    <row r="636" spans="1:15">
      <c r="A636" s="1">
        <v>40946</v>
      </c>
      <c r="B636" s="2">
        <v>118.59</v>
      </c>
      <c r="C636" s="2">
        <v>122.95500000000001</v>
      </c>
      <c r="D636" s="2">
        <v>133.36680000000001</v>
      </c>
      <c r="E636" s="2">
        <f t="shared" si="47"/>
        <v>42.648599999999988</v>
      </c>
      <c r="F636" s="2">
        <f t="shared" si="46"/>
        <v>24.860099999999989</v>
      </c>
      <c r="G636" s="2">
        <f t="shared" si="48"/>
        <v>127.11972000000002</v>
      </c>
      <c r="O636" s="3">
        <f t="shared" si="49"/>
        <v>4.9720199999999979</v>
      </c>
    </row>
    <row r="637" spans="1:15">
      <c r="A637" s="1">
        <v>40947</v>
      </c>
      <c r="B637" s="2">
        <v>117.31</v>
      </c>
      <c r="C637" s="2">
        <v>124.95839999999998</v>
      </c>
      <c r="D637" s="2">
        <v>132.4974</v>
      </c>
      <c r="E637" s="2">
        <f t="shared" si="47"/>
        <v>53.319999999999936</v>
      </c>
      <c r="F637" s="2">
        <f t="shared" si="46"/>
        <v>35.723499999999945</v>
      </c>
      <c r="G637" s="2">
        <f t="shared" si="48"/>
        <v>127.97399999999999</v>
      </c>
      <c r="O637" s="3">
        <f t="shared" si="49"/>
        <v>7.1446999999999887</v>
      </c>
    </row>
    <row r="638" spans="1:15">
      <c r="A638" s="1">
        <v>40948</v>
      </c>
      <c r="B638" s="2">
        <v>117.93</v>
      </c>
      <c r="C638" s="2">
        <v>126.5376</v>
      </c>
      <c r="D638" s="2">
        <v>131.89259999999999</v>
      </c>
      <c r="E638" s="2">
        <f t="shared" si="47"/>
        <v>53.74799999999982</v>
      </c>
      <c r="F638" s="2">
        <f t="shared" si="46"/>
        <v>36.058499999999754</v>
      </c>
      <c r="G638" s="2">
        <f t="shared" si="48"/>
        <v>128.67959999999999</v>
      </c>
      <c r="O638" s="3">
        <f t="shared" si="49"/>
        <v>7.2116999999999507</v>
      </c>
    </row>
    <row r="639" spans="1:15">
      <c r="A639" s="1">
        <v>40949</v>
      </c>
      <c r="B639" s="2">
        <v>118.16</v>
      </c>
      <c r="C639" s="2">
        <v>124.94579999999999</v>
      </c>
      <c r="D639" s="2">
        <v>132.28319999999999</v>
      </c>
      <c r="E639" s="2">
        <f t="shared" si="47"/>
        <v>48.603800000000092</v>
      </c>
      <c r="F639" s="2">
        <f t="shared" si="46"/>
        <v>30.879800000000046</v>
      </c>
      <c r="G639" s="2">
        <f t="shared" si="48"/>
        <v>127.88076</v>
      </c>
      <c r="O639" s="3">
        <f t="shared" si="49"/>
        <v>6.1759600000000088</v>
      </c>
    </row>
    <row r="640" spans="1:15">
      <c r="A640" s="1">
        <v>40952</v>
      </c>
      <c r="B640" s="2">
        <v>118.93</v>
      </c>
      <c r="C640" s="2">
        <v>126.52500000000001</v>
      </c>
      <c r="D640" s="2">
        <v>133.54319999999998</v>
      </c>
      <c r="E640" s="2">
        <f t="shared" si="47"/>
        <v>52.011399999999867</v>
      </c>
      <c r="F640" s="2">
        <f t="shared" si="46"/>
        <v>34.171899999999823</v>
      </c>
      <c r="G640" s="2">
        <f t="shared" si="48"/>
        <v>129.33228</v>
      </c>
      <c r="O640" s="3">
        <f t="shared" si="49"/>
        <v>6.8343799999999648</v>
      </c>
    </row>
    <row r="641" spans="1:15">
      <c r="A641" s="1">
        <v>40953</v>
      </c>
      <c r="B641" s="2">
        <v>120.11</v>
      </c>
      <c r="C641" s="2">
        <v>125.265</v>
      </c>
      <c r="D641" s="2">
        <v>134.62260000000001</v>
      </c>
      <c r="E641" s="2">
        <f t="shared" si="47"/>
        <v>44.490200000000073</v>
      </c>
      <c r="F641" s="2">
        <f t="shared" si="46"/>
        <v>26.473700000000008</v>
      </c>
      <c r="G641" s="2">
        <f t="shared" si="48"/>
        <v>129.00803999999999</v>
      </c>
      <c r="O641" s="3">
        <f t="shared" si="49"/>
        <v>5.2947400000000018</v>
      </c>
    </row>
    <row r="642" spans="1:15">
      <c r="A642" s="1">
        <v>40954</v>
      </c>
      <c r="B642" s="2">
        <v>119.58</v>
      </c>
      <c r="C642" s="2">
        <v>126.28140000000002</v>
      </c>
      <c r="D642" s="2">
        <v>133.98839999999998</v>
      </c>
      <c r="E642" s="2">
        <f t="shared" si="47"/>
        <v>48.921000000000049</v>
      </c>
      <c r="F642" s="2">
        <f t="shared" si="46"/>
        <v>30.984000000000037</v>
      </c>
      <c r="G642" s="2">
        <f t="shared" si="48"/>
        <v>129.36420000000001</v>
      </c>
      <c r="O642" s="3">
        <f t="shared" si="49"/>
        <v>6.1968000000000076</v>
      </c>
    </row>
    <row r="643" spans="1:15">
      <c r="A643" s="1">
        <v>40955</v>
      </c>
      <c r="B643" s="2">
        <v>121.66</v>
      </c>
      <c r="C643" s="2">
        <v>127.9782</v>
      </c>
      <c r="D643" s="2">
        <v>136.42859999999999</v>
      </c>
      <c r="E643" s="2">
        <f t="shared" si="47"/>
        <v>48.491800000000012</v>
      </c>
      <c r="F643" s="2">
        <f t="shared" ref="F643:F706" si="50">3*C643+2*D643-5*B643*(1+$D$1)</f>
        <v>30.242799999999988</v>
      </c>
      <c r="G643" s="2">
        <f t="shared" si="48"/>
        <v>131.35836</v>
      </c>
      <c r="O643" s="3">
        <f t="shared" si="49"/>
        <v>6.0485599999999975</v>
      </c>
    </row>
    <row r="644" spans="1:15">
      <c r="A644" s="1">
        <v>40956</v>
      </c>
      <c r="B644" s="2">
        <v>122.9</v>
      </c>
      <c r="C644" s="2">
        <v>126.65520000000001</v>
      </c>
      <c r="D644" s="2">
        <v>137.172</v>
      </c>
      <c r="E644" s="2">
        <f t="shared" ref="E644:E707" si="51">3*C644+2*D644-5*B644</f>
        <v>39.809600000000046</v>
      </c>
      <c r="F644" s="2">
        <f t="shared" si="50"/>
        <v>21.374599999999987</v>
      </c>
      <c r="G644" s="2">
        <f t="shared" ref="G644:G707" si="52">0.6*C644+0.4*D644</f>
        <v>130.86192</v>
      </c>
      <c r="O644" s="3">
        <f t="shared" ref="O644:O707" si="53">F644/5</f>
        <v>4.2749199999999972</v>
      </c>
    </row>
    <row r="645" spans="1:15">
      <c r="A645" s="1">
        <v>40960</v>
      </c>
      <c r="B645" s="2">
        <v>123.62</v>
      </c>
      <c r="C645" s="2">
        <v>128.94839999999999</v>
      </c>
      <c r="D645" s="2">
        <v>138.18</v>
      </c>
      <c r="E645" s="2">
        <f t="shared" si="51"/>
        <v>45.105199999999968</v>
      </c>
      <c r="F645" s="2">
        <f t="shared" si="50"/>
        <v>26.562199999999962</v>
      </c>
      <c r="G645" s="2">
        <f t="shared" si="52"/>
        <v>132.64104</v>
      </c>
      <c r="O645" s="3">
        <f t="shared" si="53"/>
        <v>5.3124399999999925</v>
      </c>
    </row>
    <row r="646" spans="1:15">
      <c r="A646" s="1">
        <v>40961</v>
      </c>
      <c r="B646" s="2">
        <v>125.47</v>
      </c>
      <c r="C646" s="2">
        <v>129.68340000000001</v>
      </c>
      <c r="D646" s="2">
        <v>139.1712</v>
      </c>
      <c r="E646" s="2">
        <f t="shared" si="51"/>
        <v>40.042599999999993</v>
      </c>
      <c r="F646" s="2">
        <f t="shared" si="50"/>
        <v>21.222099999999955</v>
      </c>
      <c r="G646" s="2">
        <f t="shared" si="52"/>
        <v>133.47852</v>
      </c>
      <c r="O646" s="3">
        <f t="shared" si="53"/>
        <v>4.244419999999991</v>
      </c>
    </row>
    <row r="647" spans="1:15">
      <c r="A647" s="1">
        <v>40962</v>
      </c>
      <c r="B647" s="2">
        <v>124.17</v>
      </c>
      <c r="C647" s="2">
        <v>130.77119999999999</v>
      </c>
      <c r="D647" s="2">
        <v>137.80620000000002</v>
      </c>
      <c r="E647" s="2">
        <f t="shared" si="51"/>
        <v>47.075999999999908</v>
      </c>
      <c r="F647" s="2">
        <f t="shared" si="50"/>
        <v>28.45049999999992</v>
      </c>
      <c r="G647" s="2">
        <f t="shared" si="52"/>
        <v>133.58519999999999</v>
      </c>
      <c r="O647" s="3">
        <f t="shared" si="53"/>
        <v>5.6900999999999842</v>
      </c>
    </row>
    <row r="648" spans="1:15">
      <c r="A648" s="1">
        <v>40963</v>
      </c>
      <c r="B648" s="2">
        <v>121.55</v>
      </c>
      <c r="C648" s="2">
        <v>132.41759999999999</v>
      </c>
      <c r="D648" s="2">
        <v>135.18540000000002</v>
      </c>
      <c r="E648" s="2">
        <f t="shared" si="51"/>
        <v>59.87360000000001</v>
      </c>
      <c r="F648" s="2">
        <f t="shared" si="50"/>
        <v>41.641099999999938</v>
      </c>
      <c r="G648" s="2">
        <f t="shared" si="52"/>
        <v>133.52472</v>
      </c>
      <c r="O648" s="3">
        <f t="shared" si="53"/>
        <v>8.3282199999999875</v>
      </c>
    </row>
    <row r="649" spans="1:15">
      <c r="A649" s="1">
        <v>40966</v>
      </c>
      <c r="B649" s="2">
        <v>122.66</v>
      </c>
      <c r="C649" s="2">
        <v>131.3886</v>
      </c>
      <c r="D649" s="2">
        <v>134.96700000000001</v>
      </c>
      <c r="E649" s="2">
        <f t="shared" si="51"/>
        <v>50.799800000000005</v>
      </c>
      <c r="F649" s="2">
        <f t="shared" si="50"/>
        <v>32.400800000000004</v>
      </c>
      <c r="G649" s="2">
        <f t="shared" si="52"/>
        <v>132.81996000000001</v>
      </c>
      <c r="O649" s="3">
        <f t="shared" si="53"/>
        <v>6.4801600000000006</v>
      </c>
    </row>
    <row r="650" spans="1:15">
      <c r="A650" s="1">
        <v>40967</v>
      </c>
      <c r="B650" s="2">
        <v>126.2</v>
      </c>
      <c r="C650" s="2">
        <v>127.68419999999999</v>
      </c>
      <c r="D650" s="2">
        <v>137.89859999999999</v>
      </c>
      <c r="E650" s="2">
        <f t="shared" si="51"/>
        <v>27.849799999999959</v>
      </c>
      <c r="F650" s="2">
        <f t="shared" si="50"/>
        <v>8.9197999999998956</v>
      </c>
      <c r="G650" s="2">
        <f t="shared" si="52"/>
        <v>131.76996</v>
      </c>
      <c r="O650" s="3">
        <f t="shared" si="53"/>
        <v>1.7839599999999791</v>
      </c>
    </row>
    <row r="651" spans="1:15">
      <c r="A651" s="1">
        <v>40968</v>
      </c>
      <c r="B651" s="2">
        <v>123.65</v>
      </c>
      <c r="C651" s="2">
        <v>127.7766</v>
      </c>
      <c r="D651" s="2">
        <v>135.30720000000002</v>
      </c>
      <c r="E651" s="2">
        <f t="shared" si="51"/>
        <v>35.694200000000023</v>
      </c>
      <c r="F651" s="2">
        <f t="shared" si="50"/>
        <v>17.14670000000001</v>
      </c>
      <c r="G651" s="2">
        <f t="shared" si="52"/>
        <v>130.78883999999999</v>
      </c>
      <c r="O651" s="3">
        <f t="shared" si="53"/>
        <v>3.4293400000000021</v>
      </c>
    </row>
    <row r="652" spans="1:15">
      <c r="A652" s="1">
        <v>40969</v>
      </c>
      <c r="B652" s="2">
        <v>123.8</v>
      </c>
      <c r="C652" s="2">
        <v>140.7714</v>
      </c>
      <c r="D652" s="2">
        <v>135.95820000000001</v>
      </c>
      <c r="E652" s="2">
        <f t="shared" si="51"/>
        <v>75.230600000000095</v>
      </c>
      <c r="F652" s="2">
        <f t="shared" si="50"/>
        <v>56.660600000000045</v>
      </c>
      <c r="G652" s="2">
        <f t="shared" si="52"/>
        <v>138.84612000000001</v>
      </c>
      <c r="O652" s="3">
        <f t="shared" si="53"/>
        <v>11.332120000000009</v>
      </c>
    </row>
    <row r="653" spans="1:15">
      <c r="A653" s="1">
        <v>40970</v>
      </c>
      <c r="B653" s="2">
        <v>121.98</v>
      </c>
      <c r="C653" s="2">
        <v>137.4282</v>
      </c>
      <c r="D653" s="2">
        <v>134.92499999999998</v>
      </c>
      <c r="E653" s="2">
        <f t="shared" si="51"/>
        <v>72.2346</v>
      </c>
      <c r="F653" s="2">
        <f t="shared" si="50"/>
        <v>53.937599999999975</v>
      </c>
      <c r="G653" s="2">
        <f t="shared" si="52"/>
        <v>136.42692</v>
      </c>
      <c r="O653" s="3">
        <f t="shared" si="53"/>
        <v>10.787519999999995</v>
      </c>
    </row>
    <row r="654" spans="1:15">
      <c r="A654" s="1">
        <v>40973</v>
      </c>
      <c r="B654" s="2">
        <v>124.12</v>
      </c>
      <c r="C654" s="2">
        <v>136.83600000000001</v>
      </c>
      <c r="D654" s="2">
        <v>136.29419999999999</v>
      </c>
      <c r="E654" s="2">
        <f t="shared" si="51"/>
        <v>62.496399999999994</v>
      </c>
      <c r="F654" s="2">
        <f t="shared" si="50"/>
        <v>43.878399999999942</v>
      </c>
      <c r="G654" s="2">
        <f t="shared" si="52"/>
        <v>136.61928</v>
      </c>
      <c r="O654" s="3">
        <f t="shared" si="53"/>
        <v>8.7756799999999888</v>
      </c>
    </row>
    <row r="655" spans="1:15">
      <c r="A655" s="1">
        <v>40974</v>
      </c>
      <c r="B655" s="2">
        <v>125.44</v>
      </c>
      <c r="C655" s="2">
        <v>135.6558</v>
      </c>
      <c r="D655" s="2">
        <v>138.33959999999999</v>
      </c>
      <c r="E655" s="2">
        <f t="shared" si="51"/>
        <v>56.446599999999989</v>
      </c>
      <c r="F655" s="2">
        <f t="shared" si="50"/>
        <v>37.630599999999959</v>
      </c>
      <c r="G655" s="2">
        <f t="shared" si="52"/>
        <v>136.72932</v>
      </c>
      <c r="O655" s="3">
        <f t="shared" si="53"/>
        <v>7.5261199999999917</v>
      </c>
    </row>
    <row r="656" spans="1:15">
      <c r="A656" s="1">
        <v>40975</v>
      </c>
      <c r="B656" s="2">
        <v>125.98</v>
      </c>
      <c r="C656" s="2">
        <v>138.07079999999999</v>
      </c>
      <c r="D656" s="2">
        <v>138.1968</v>
      </c>
      <c r="E656" s="2">
        <f t="shared" si="51"/>
        <v>60.706000000000017</v>
      </c>
      <c r="F656" s="2">
        <f t="shared" si="50"/>
        <v>41.808999999999969</v>
      </c>
      <c r="G656" s="2">
        <f t="shared" si="52"/>
        <v>138.12119999999999</v>
      </c>
      <c r="O656" s="3">
        <f t="shared" si="53"/>
        <v>8.3617999999999935</v>
      </c>
    </row>
    <row r="657" spans="1:15">
      <c r="A657" s="1">
        <v>40976</v>
      </c>
      <c r="B657" s="2">
        <v>125.34</v>
      </c>
      <c r="C657" s="2">
        <v>139.18799999999999</v>
      </c>
      <c r="D657" s="2">
        <v>137.36100000000002</v>
      </c>
      <c r="E657" s="2">
        <f t="shared" si="51"/>
        <v>65.586000000000013</v>
      </c>
      <c r="F657" s="2">
        <f t="shared" si="50"/>
        <v>46.784999999999968</v>
      </c>
      <c r="G657" s="2">
        <f t="shared" si="52"/>
        <v>138.4572</v>
      </c>
      <c r="O657" s="3">
        <f t="shared" si="53"/>
        <v>9.356999999999994</v>
      </c>
    </row>
    <row r="658" spans="1:15">
      <c r="A658" s="1">
        <v>40977</v>
      </c>
      <c r="B658" s="2">
        <v>126.22</v>
      </c>
      <c r="C658" s="2">
        <v>139.96080000000001</v>
      </c>
      <c r="D658" s="2">
        <v>138.33539999999999</v>
      </c>
      <c r="E658" s="2">
        <f t="shared" si="51"/>
        <v>65.453200000000038</v>
      </c>
      <c r="F658" s="2">
        <f t="shared" si="50"/>
        <v>46.520200000000045</v>
      </c>
      <c r="G658" s="2">
        <f t="shared" si="52"/>
        <v>139.31063999999998</v>
      </c>
      <c r="O658" s="3">
        <f t="shared" si="53"/>
        <v>9.3040400000000094</v>
      </c>
    </row>
    <row r="659" spans="1:15">
      <c r="A659" s="1">
        <v>40980</v>
      </c>
      <c r="B659" s="2">
        <v>124.97</v>
      </c>
      <c r="C659" s="2">
        <v>139.566</v>
      </c>
      <c r="D659" s="2">
        <v>138.1926</v>
      </c>
      <c r="E659" s="2">
        <f t="shared" si="51"/>
        <v>70.233200000000011</v>
      </c>
      <c r="F659" s="2">
        <f t="shared" si="50"/>
        <v>51.487700000000018</v>
      </c>
      <c r="G659" s="2">
        <f t="shared" si="52"/>
        <v>139.01664</v>
      </c>
      <c r="O659" s="3">
        <f t="shared" si="53"/>
        <v>10.297540000000003</v>
      </c>
    </row>
    <row r="660" spans="1:15">
      <c r="A660" s="1">
        <v>40981</v>
      </c>
      <c r="B660" s="2">
        <v>123.55</v>
      </c>
      <c r="C660" s="2">
        <v>140.89319999999998</v>
      </c>
      <c r="D660" s="2">
        <v>136.626</v>
      </c>
      <c r="E660" s="2">
        <f t="shared" si="51"/>
        <v>78.181599999999889</v>
      </c>
      <c r="F660" s="2">
        <f t="shared" si="50"/>
        <v>59.649099999999862</v>
      </c>
      <c r="G660" s="2">
        <f t="shared" si="52"/>
        <v>139.18631999999999</v>
      </c>
      <c r="O660" s="3">
        <f t="shared" si="53"/>
        <v>11.929819999999973</v>
      </c>
    </row>
    <row r="661" spans="1:15">
      <c r="A661" s="1">
        <v>40982</v>
      </c>
      <c r="B661" s="2">
        <v>125.81</v>
      </c>
      <c r="C661" s="2">
        <v>140.57400000000001</v>
      </c>
      <c r="D661" s="2">
        <v>139.20480000000001</v>
      </c>
      <c r="E661" s="2">
        <f t="shared" si="51"/>
        <v>71.081600000000094</v>
      </c>
      <c r="F661" s="2">
        <f t="shared" si="50"/>
        <v>52.210100000000125</v>
      </c>
      <c r="G661" s="2">
        <f t="shared" si="52"/>
        <v>140.02632</v>
      </c>
      <c r="O661" s="3">
        <f t="shared" si="53"/>
        <v>10.442020000000024</v>
      </c>
    </row>
    <row r="662" spans="1:15">
      <c r="A662" s="1">
        <v>40983</v>
      </c>
      <c r="B662" s="2">
        <v>125.71</v>
      </c>
      <c r="C662" s="2">
        <v>138.11700000000002</v>
      </c>
      <c r="D662" s="2">
        <v>138.5496</v>
      </c>
      <c r="E662" s="2">
        <f t="shared" si="51"/>
        <v>62.900200000000041</v>
      </c>
      <c r="F662" s="2">
        <f t="shared" si="50"/>
        <v>44.043700000000058</v>
      </c>
      <c r="G662" s="2">
        <f t="shared" si="52"/>
        <v>138.29004</v>
      </c>
      <c r="O662" s="3">
        <f t="shared" si="53"/>
        <v>8.8087400000000109</v>
      </c>
    </row>
    <row r="663" spans="1:15">
      <c r="A663" s="1">
        <v>40984</v>
      </c>
      <c r="B663" s="2">
        <v>124.12</v>
      </c>
      <c r="C663" s="2">
        <v>140.9898</v>
      </c>
      <c r="D663" s="2">
        <v>137.5164</v>
      </c>
      <c r="E663" s="2">
        <f t="shared" si="51"/>
        <v>77.402199999999993</v>
      </c>
      <c r="F663" s="2">
        <f t="shared" si="50"/>
        <v>58.784199999999942</v>
      </c>
      <c r="G663" s="2">
        <f t="shared" si="52"/>
        <v>139.60043999999999</v>
      </c>
      <c r="O663" s="3">
        <f t="shared" si="53"/>
        <v>11.756839999999988</v>
      </c>
    </row>
    <row r="664" spans="1:15">
      <c r="A664" s="1">
        <v>40987</v>
      </c>
      <c r="B664" s="2">
        <v>124.2</v>
      </c>
      <c r="C664" s="2">
        <v>141.44759999999999</v>
      </c>
      <c r="D664" s="2">
        <v>136.626</v>
      </c>
      <c r="E664" s="2">
        <f t="shared" si="51"/>
        <v>76.594800000000077</v>
      </c>
      <c r="F664" s="2">
        <f t="shared" si="50"/>
        <v>57.964800000000082</v>
      </c>
      <c r="G664" s="2">
        <f t="shared" si="52"/>
        <v>139.51895999999999</v>
      </c>
      <c r="O664" s="3">
        <f t="shared" si="53"/>
        <v>11.592960000000016</v>
      </c>
    </row>
    <row r="665" spans="1:15">
      <c r="A665" s="1">
        <v>40988</v>
      </c>
      <c r="B665" s="2">
        <v>123.14</v>
      </c>
      <c r="C665" s="2">
        <v>141.25020000000001</v>
      </c>
      <c r="D665" s="2">
        <v>135.10560000000001</v>
      </c>
      <c r="E665" s="2">
        <f t="shared" si="51"/>
        <v>78.261799999999994</v>
      </c>
      <c r="F665" s="2">
        <f t="shared" si="50"/>
        <v>59.79079999999999</v>
      </c>
      <c r="G665" s="2">
        <f t="shared" si="52"/>
        <v>138.79236</v>
      </c>
      <c r="O665" s="3">
        <f t="shared" si="53"/>
        <v>11.958159999999998</v>
      </c>
    </row>
    <row r="666" spans="1:15">
      <c r="A666" s="1">
        <v>40989</v>
      </c>
      <c r="B666" s="2">
        <v>125.13</v>
      </c>
      <c r="C666" s="2">
        <v>140.9982</v>
      </c>
      <c r="D666" s="2">
        <v>136.44540000000001</v>
      </c>
      <c r="E666" s="2">
        <f t="shared" si="51"/>
        <v>70.235400000000027</v>
      </c>
      <c r="F666" s="2">
        <f t="shared" si="50"/>
        <v>51.465900000000033</v>
      </c>
      <c r="G666" s="2">
        <f t="shared" si="52"/>
        <v>139.17707999999999</v>
      </c>
      <c r="O666" s="3">
        <f t="shared" si="53"/>
        <v>10.293180000000007</v>
      </c>
    </row>
    <row r="667" spans="1:15">
      <c r="A667" s="1">
        <v>40990</v>
      </c>
      <c r="B667" s="2">
        <v>125.65</v>
      </c>
      <c r="C667" s="2">
        <v>140.26319999999998</v>
      </c>
      <c r="D667" s="2">
        <v>137.50799999999998</v>
      </c>
      <c r="E667" s="2">
        <f t="shared" si="51"/>
        <v>67.555599999999913</v>
      </c>
      <c r="F667" s="2">
        <f t="shared" si="50"/>
        <v>48.708099999999945</v>
      </c>
      <c r="G667" s="2">
        <f t="shared" si="52"/>
        <v>139.16111999999998</v>
      </c>
      <c r="O667" s="3">
        <f t="shared" si="53"/>
        <v>9.7416199999999886</v>
      </c>
    </row>
    <row r="668" spans="1:15">
      <c r="A668" s="1">
        <v>40991</v>
      </c>
      <c r="B668" s="2">
        <v>125.54</v>
      </c>
      <c r="C668" s="2">
        <v>142.17839999999998</v>
      </c>
      <c r="D668" s="2">
        <v>137.172</v>
      </c>
      <c r="E668" s="2">
        <f t="shared" si="51"/>
        <v>73.17919999999981</v>
      </c>
      <c r="F668" s="2">
        <f t="shared" si="50"/>
        <v>54.348199999999792</v>
      </c>
      <c r="G668" s="2">
        <f t="shared" si="52"/>
        <v>140.17583999999999</v>
      </c>
      <c r="O668" s="3">
        <f t="shared" si="53"/>
        <v>10.869639999999958</v>
      </c>
    </row>
    <row r="669" spans="1:15">
      <c r="A669" s="1">
        <v>40994</v>
      </c>
      <c r="B669" s="2">
        <v>124.16</v>
      </c>
      <c r="C669" s="2">
        <v>143.49720000000002</v>
      </c>
      <c r="D669" s="2">
        <v>136.5924</v>
      </c>
      <c r="E669" s="2">
        <f t="shared" si="51"/>
        <v>82.876400000000103</v>
      </c>
      <c r="F669" s="2">
        <f t="shared" si="50"/>
        <v>64.25240000000008</v>
      </c>
      <c r="G669" s="2">
        <f t="shared" si="52"/>
        <v>140.73528000000002</v>
      </c>
      <c r="O669" s="3">
        <f t="shared" si="53"/>
        <v>12.850480000000015</v>
      </c>
    </row>
    <row r="670" spans="1:15">
      <c r="A670" s="1">
        <v>40995</v>
      </c>
      <c r="B670" s="2">
        <v>122.39</v>
      </c>
      <c r="C670" s="2">
        <v>143.0352</v>
      </c>
      <c r="D670" s="2">
        <v>134.60159999999999</v>
      </c>
      <c r="E670" s="2">
        <f t="shared" si="51"/>
        <v>86.358799999999974</v>
      </c>
      <c r="F670" s="2">
        <f t="shared" si="50"/>
        <v>68.000299999999925</v>
      </c>
      <c r="G670" s="2">
        <f t="shared" si="52"/>
        <v>139.66175999999999</v>
      </c>
      <c r="O670" s="3">
        <f t="shared" si="53"/>
        <v>13.600059999999985</v>
      </c>
    </row>
    <row r="671" spans="1:15">
      <c r="A671" s="1">
        <v>40996</v>
      </c>
      <c r="B671" s="2">
        <v>122.88</v>
      </c>
      <c r="C671" s="2">
        <v>142.61100000000002</v>
      </c>
      <c r="D671" s="2">
        <v>134.7192</v>
      </c>
      <c r="E671" s="2">
        <f t="shared" si="51"/>
        <v>82.871400000000108</v>
      </c>
      <c r="F671" s="2">
        <f t="shared" si="50"/>
        <v>64.439400000000091</v>
      </c>
      <c r="G671" s="2">
        <f t="shared" si="52"/>
        <v>139.45428000000001</v>
      </c>
      <c r="O671" s="3">
        <f t="shared" si="53"/>
        <v>12.887880000000019</v>
      </c>
    </row>
    <row r="672" spans="1:15">
      <c r="A672" s="1">
        <v>40997</v>
      </c>
      <c r="B672" s="2">
        <v>125.43</v>
      </c>
      <c r="C672" s="2">
        <v>142.8252</v>
      </c>
      <c r="D672" s="2">
        <v>138.33539999999999</v>
      </c>
      <c r="E672" s="2">
        <f t="shared" si="51"/>
        <v>77.99639999999988</v>
      </c>
      <c r="F672" s="2">
        <f t="shared" si="50"/>
        <v>59.181899999999814</v>
      </c>
      <c r="G672" s="2">
        <f t="shared" si="52"/>
        <v>141.02927999999997</v>
      </c>
      <c r="O672" s="3">
        <f t="shared" si="53"/>
        <v>11.836379999999963</v>
      </c>
    </row>
    <row r="673" spans="1:15">
      <c r="A673" s="1">
        <v>40998</v>
      </c>
      <c r="B673" s="2">
        <v>124.86</v>
      </c>
      <c r="C673" s="2">
        <v>142.3758</v>
      </c>
      <c r="D673" s="2">
        <v>137.30220000000003</v>
      </c>
      <c r="E673" s="2">
        <f t="shared" si="51"/>
        <v>77.431800000000067</v>
      </c>
      <c r="F673" s="2">
        <f t="shared" si="50"/>
        <v>58.702800000000025</v>
      </c>
      <c r="G673" s="2">
        <f t="shared" si="52"/>
        <v>140.34636</v>
      </c>
      <c r="O673" s="3">
        <f t="shared" si="53"/>
        <v>11.740560000000006</v>
      </c>
    </row>
    <row r="674" spans="1:15">
      <c r="A674" s="1">
        <v>41001</v>
      </c>
      <c r="B674" s="2">
        <v>122.34</v>
      </c>
      <c r="C674" s="2">
        <v>142.05240000000001</v>
      </c>
      <c r="D674" s="2">
        <v>134.4588</v>
      </c>
      <c r="E674" s="2">
        <f t="shared" si="51"/>
        <v>83.374799999999937</v>
      </c>
      <c r="F674" s="2">
        <f t="shared" si="50"/>
        <v>65.023799999999937</v>
      </c>
      <c r="G674" s="2">
        <f t="shared" si="52"/>
        <v>139.01496</v>
      </c>
      <c r="O674" s="3">
        <f t="shared" si="53"/>
        <v>13.004759999999987</v>
      </c>
    </row>
    <row r="675" spans="1:15">
      <c r="A675" s="1">
        <v>41002</v>
      </c>
      <c r="B675" s="2">
        <v>123.43</v>
      </c>
      <c r="C675" s="2">
        <v>142.60680000000002</v>
      </c>
      <c r="D675" s="2">
        <v>134.65200000000002</v>
      </c>
      <c r="E675" s="2">
        <f t="shared" si="51"/>
        <v>79.97440000000006</v>
      </c>
      <c r="F675" s="2">
        <f t="shared" si="50"/>
        <v>61.459900000000061</v>
      </c>
      <c r="G675" s="2">
        <f t="shared" si="52"/>
        <v>139.42488000000003</v>
      </c>
      <c r="O675" s="3">
        <f t="shared" si="53"/>
        <v>12.291980000000013</v>
      </c>
    </row>
    <row r="676" spans="1:15">
      <c r="A676" s="1">
        <v>41003</v>
      </c>
      <c r="B676" s="2">
        <v>122.67</v>
      </c>
      <c r="C676" s="2">
        <v>140.0112</v>
      </c>
      <c r="D676" s="2">
        <v>133.90440000000001</v>
      </c>
      <c r="E676" s="2">
        <f t="shared" si="51"/>
        <v>74.492399999999975</v>
      </c>
      <c r="F676" s="2">
        <f t="shared" si="50"/>
        <v>56.09190000000001</v>
      </c>
      <c r="G676" s="2">
        <f t="shared" si="52"/>
        <v>137.56848000000002</v>
      </c>
      <c r="O676" s="3">
        <f t="shared" si="53"/>
        <v>11.218380000000002</v>
      </c>
    </row>
    <row r="677" spans="1:15">
      <c r="A677" s="1">
        <v>41004</v>
      </c>
      <c r="B677" s="2">
        <v>119.88</v>
      </c>
      <c r="C677" s="2">
        <v>140.30099999999999</v>
      </c>
      <c r="D677" s="2">
        <v>131.84640000000002</v>
      </c>
      <c r="E677" s="2">
        <f t="shared" si="51"/>
        <v>85.195800000000077</v>
      </c>
      <c r="F677" s="2">
        <f t="shared" si="50"/>
        <v>67.213800000000106</v>
      </c>
      <c r="G677" s="2">
        <f t="shared" si="52"/>
        <v>136.91915999999998</v>
      </c>
      <c r="O677" s="3">
        <f t="shared" si="53"/>
        <v>13.442760000000021</v>
      </c>
    </row>
    <row r="678" spans="1:15">
      <c r="A678" s="1">
        <v>41008</v>
      </c>
      <c r="B678" s="2">
        <v>120.18</v>
      </c>
      <c r="C678" s="2">
        <v>138.4614</v>
      </c>
      <c r="D678" s="2">
        <v>132.30420000000001</v>
      </c>
      <c r="E678" s="2">
        <f t="shared" si="51"/>
        <v>79.092599999999948</v>
      </c>
      <c r="F678" s="2">
        <f t="shared" si="50"/>
        <v>61.065599999999904</v>
      </c>
      <c r="G678" s="2">
        <f t="shared" si="52"/>
        <v>135.99851999999998</v>
      </c>
      <c r="O678" s="3">
        <f t="shared" si="53"/>
        <v>12.21311999999998</v>
      </c>
    </row>
    <row r="679" spans="1:15">
      <c r="A679" s="1">
        <v>41009</v>
      </c>
      <c r="B679" s="2">
        <v>121.71</v>
      </c>
      <c r="C679" s="2">
        <v>136.48319999999998</v>
      </c>
      <c r="D679" s="2">
        <v>134.88299999999998</v>
      </c>
      <c r="E679" s="2">
        <f t="shared" si="51"/>
        <v>70.665599999999927</v>
      </c>
      <c r="F679" s="2">
        <f t="shared" si="50"/>
        <v>52.409099999999967</v>
      </c>
      <c r="G679" s="2">
        <f t="shared" si="52"/>
        <v>135.84312</v>
      </c>
      <c r="O679" s="3">
        <f t="shared" si="53"/>
        <v>10.481819999999994</v>
      </c>
    </row>
    <row r="680" spans="1:15">
      <c r="A680" s="1">
        <v>41010</v>
      </c>
      <c r="B680" s="2">
        <v>121.83</v>
      </c>
      <c r="C680" s="2">
        <v>138.411</v>
      </c>
      <c r="D680" s="2">
        <v>135.2988</v>
      </c>
      <c r="E680" s="2">
        <f t="shared" si="51"/>
        <v>76.680600000000027</v>
      </c>
      <c r="F680" s="2">
        <f t="shared" si="50"/>
        <v>58.406100000000038</v>
      </c>
      <c r="G680" s="2">
        <f t="shared" si="52"/>
        <v>137.16612000000001</v>
      </c>
      <c r="O680" s="3">
        <f t="shared" si="53"/>
        <v>11.681220000000007</v>
      </c>
    </row>
    <row r="681" spans="1:15">
      <c r="A681" s="1">
        <v>41011</v>
      </c>
      <c r="B681" s="2">
        <v>118.68</v>
      </c>
      <c r="C681" s="2">
        <v>140.98140000000001</v>
      </c>
      <c r="D681" s="2">
        <v>132.69900000000001</v>
      </c>
      <c r="E681" s="2">
        <f t="shared" si="51"/>
        <v>94.942199999999957</v>
      </c>
      <c r="F681" s="2">
        <f t="shared" si="50"/>
        <v>77.140199999999936</v>
      </c>
      <c r="G681" s="2">
        <f t="shared" si="52"/>
        <v>137.66844</v>
      </c>
      <c r="O681" s="3">
        <f t="shared" si="53"/>
        <v>15.428039999999987</v>
      </c>
    </row>
    <row r="682" spans="1:15">
      <c r="A682" s="1">
        <v>41012</v>
      </c>
      <c r="B682" s="2">
        <v>118.78</v>
      </c>
      <c r="C682" s="2">
        <v>140.53620000000001</v>
      </c>
      <c r="D682" s="2">
        <v>133.13160000000002</v>
      </c>
      <c r="E682" s="2">
        <f t="shared" si="51"/>
        <v>93.971800000000144</v>
      </c>
      <c r="F682" s="2">
        <f t="shared" si="50"/>
        <v>76.154800000000137</v>
      </c>
      <c r="G682" s="2">
        <f t="shared" si="52"/>
        <v>137.57436000000001</v>
      </c>
      <c r="O682" s="3">
        <f t="shared" si="53"/>
        <v>15.230960000000028</v>
      </c>
    </row>
    <row r="683" spans="1:15">
      <c r="A683" s="1">
        <v>41015</v>
      </c>
      <c r="B683" s="2">
        <v>117.97</v>
      </c>
      <c r="C683" s="2">
        <v>137.214</v>
      </c>
      <c r="D683" s="2">
        <v>132.44279999999998</v>
      </c>
      <c r="E683" s="2">
        <f t="shared" si="51"/>
        <v>86.67759999999987</v>
      </c>
      <c r="F683" s="2">
        <f t="shared" si="50"/>
        <v>68.982099999999832</v>
      </c>
      <c r="G683" s="2">
        <f t="shared" si="52"/>
        <v>135.30552</v>
      </c>
      <c r="O683" s="3">
        <f t="shared" si="53"/>
        <v>13.796419999999966</v>
      </c>
    </row>
    <row r="684" spans="1:15">
      <c r="A684" s="1">
        <v>41016</v>
      </c>
      <c r="B684" s="2">
        <v>118</v>
      </c>
      <c r="C684" s="2">
        <v>135.828</v>
      </c>
      <c r="D684" s="2">
        <v>132.5898</v>
      </c>
      <c r="E684" s="2">
        <f t="shared" si="51"/>
        <v>82.663600000000088</v>
      </c>
      <c r="F684" s="2">
        <f t="shared" si="50"/>
        <v>64.963600000000042</v>
      </c>
      <c r="G684" s="2">
        <f t="shared" si="52"/>
        <v>134.53271999999998</v>
      </c>
      <c r="O684" s="3">
        <f t="shared" si="53"/>
        <v>12.992720000000009</v>
      </c>
    </row>
    <row r="685" spans="1:15">
      <c r="A685" s="1">
        <v>41017</v>
      </c>
      <c r="B685" s="2">
        <v>118.76</v>
      </c>
      <c r="C685" s="2">
        <v>134.51339999999999</v>
      </c>
      <c r="D685" s="2">
        <v>133.17359999999999</v>
      </c>
      <c r="E685" s="2">
        <f t="shared" si="51"/>
        <v>76.087399999999889</v>
      </c>
      <c r="F685" s="2">
        <f t="shared" si="50"/>
        <v>58.273399999999924</v>
      </c>
      <c r="G685" s="2">
        <f t="shared" si="52"/>
        <v>133.97748000000001</v>
      </c>
      <c r="O685" s="3">
        <f t="shared" si="53"/>
        <v>11.654679999999985</v>
      </c>
    </row>
    <row r="686" spans="1:15">
      <c r="A686" s="1">
        <v>41018</v>
      </c>
      <c r="B686" s="2">
        <v>118.71</v>
      </c>
      <c r="C686" s="2">
        <v>132.47220000000002</v>
      </c>
      <c r="D686" s="2">
        <v>133.0686</v>
      </c>
      <c r="E686" s="2">
        <f t="shared" si="51"/>
        <v>70.003800000000069</v>
      </c>
      <c r="F686" s="2">
        <f t="shared" si="50"/>
        <v>52.197300000000041</v>
      </c>
      <c r="G686" s="2">
        <f t="shared" si="52"/>
        <v>132.71075999999999</v>
      </c>
      <c r="O686" s="3">
        <f t="shared" si="53"/>
        <v>10.439460000000008</v>
      </c>
    </row>
    <row r="687" spans="1:15">
      <c r="A687" s="1">
        <v>41019</v>
      </c>
      <c r="B687" s="2">
        <v>118.16</v>
      </c>
      <c r="C687" s="2">
        <v>131.99339999999998</v>
      </c>
      <c r="D687" s="2">
        <v>132.8544</v>
      </c>
      <c r="E687" s="2">
        <f t="shared" si="51"/>
        <v>70.88900000000001</v>
      </c>
      <c r="F687" s="2">
        <f t="shared" si="50"/>
        <v>53.164999999999964</v>
      </c>
      <c r="G687" s="2">
        <f t="shared" si="52"/>
        <v>132.33779999999999</v>
      </c>
      <c r="O687" s="3">
        <f t="shared" si="53"/>
        <v>10.632999999999992</v>
      </c>
    </row>
    <row r="688" spans="1:15">
      <c r="A688" s="1">
        <v>41022</v>
      </c>
      <c r="B688" s="2">
        <v>119.12</v>
      </c>
      <c r="C688" s="2">
        <v>133.86660000000001</v>
      </c>
      <c r="D688" s="2">
        <v>134.148</v>
      </c>
      <c r="E688" s="2">
        <f t="shared" si="51"/>
        <v>74.295799999999986</v>
      </c>
      <c r="F688" s="2">
        <f t="shared" si="50"/>
        <v>56.427799999999934</v>
      </c>
      <c r="G688" s="2">
        <f t="shared" si="52"/>
        <v>133.97915999999998</v>
      </c>
      <c r="O688" s="3">
        <f t="shared" si="53"/>
        <v>11.285559999999986</v>
      </c>
    </row>
    <row r="689" spans="1:15">
      <c r="A689" s="1">
        <v>41023</v>
      </c>
      <c r="B689" s="2">
        <v>119.92</v>
      </c>
      <c r="C689" s="2">
        <v>132.69059999999999</v>
      </c>
      <c r="D689" s="2">
        <v>135.22740000000002</v>
      </c>
      <c r="E689" s="2">
        <f t="shared" si="51"/>
        <v>68.926599999999894</v>
      </c>
      <c r="F689" s="2">
        <f t="shared" si="50"/>
        <v>50.938599999999838</v>
      </c>
      <c r="G689" s="2">
        <f t="shared" si="52"/>
        <v>133.70532</v>
      </c>
      <c r="O689" s="3">
        <f t="shared" si="53"/>
        <v>10.187719999999967</v>
      </c>
    </row>
    <row r="690" spans="1:15">
      <c r="A690" s="1">
        <v>41024</v>
      </c>
      <c r="B690" s="2">
        <v>119.83</v>
      </c>
      <c r="C690" s="2">
        <v>132.5394</v>
      </c>
      <c r="D690" s="2">
        <v>134.68979999999999</v>
      </c>
      <c r="E690" s="2">
        <f t="shared" si="51"/>
        <v>67.847800000000007</v>
      </c>
      <c r="F690" s="2">
        <f t="shared" si="50"/>
        <v>49.873299999999972</v>
      </c>
      <c r="G690" s="2">
        <f t="shared" si="52"/>
        <v>133.39956000000001</v>
      </c>
      <c r="O690" s="3">
        <f t="shared" si="53"/>
        <v>9.9746599999999948</v>
      </c>
    </row>
    <row r="691" spans="1:15">
      <c r="A691" s="1">
        <v>41025</v>
      </c>
      <c r="B691" s="2">
        <v>119.47</v>
      </c>
      <c r="C691" s="2">
        <v>133.6986</v>
      </c>
      <c r="D691" s="2">
        <v>134.69819999999999</v>
      </c>
      <c r="E691" s="2">
        <f t="shared" si="51"/>
        <v>73.142199999999889</v>
      </c>
      <c r="F691" s="2">
        <f t="shared" si="50"/>
        <v>55.221699999999828</v>
      </c>
      <c r="G691" s="2">
        <f t="shared" si="52"/>
        <v>134.09843999999998</v>
      </c>
      <c r="O691" s="3">
        <f t="shared" si="53"/>
        <v>11.044339999999966</v>
      </c>
    </row>
    <row r="692" spans="1:15">
      <c r="A692" s="1">
        <v>41026</v>
      </c>
      <c r="B692" s="2">
        <v>119.66</v>
      </c>
      <c r="C692" s="2">
        <v>134.66040000000001</v>
      </c>
      <c r="D692" s="2">
        <v>134.63939999999999</v>
      </c>
      <c r="E692" s="2">
        <f t="shared" si="51"/>
        <v>74.960000000000036</v>
      </c>
      <c r="F692" s="2">
        <f t="shared" si="50"/>
        <v>57.010999999999967</v>
      </c>
      <c r="G692" s="2">
        <f t="shared" si="52"/>
        <v>134.65199999999999</v>
      </c>
      <c r="O692" s="3">
        <f t="shared" si="53"/>
        <v>11.402199999999993</v>
      </c>
    </row>
    <row r="693" spans="1:15">
      <c r="A693" s="1">
        <v>41029</v>
      </c>
      <c r="B693" s="2">
        <v>118.2</v>
      </c>
      <c r="C693" s="2">
        <v>133.7448</v>
      </c>
      <c r="D693" s="2">
        <v>132.9846</v>
      </c>
      <c r="E693" s="2">
        <f t="shared" si="51"/>
        <v>76.203600000000051</v>
      </c>
      <c r="F693" s="2">
        <f t="shared" si="50"/>
        <v>58.473600000000033</v>
      </c>
      <c r="G693" s="2">
        <f t="shared" si="52"/>
        <v>133.44072</v>
      </c>
      <c r="O693" s="3">
        <f t="shared" si="53"/>
        <v>11.694720000000007</v>
      </c>
    </row>
    <row r="694" spans="1:15">
      <c r="A694" s="1">
        <v>41030</v>
      </c>
      <c r="B694" s="2">
        <v>116.08</v>
      </c>
      <c r="C694" s="2">
        <v>130.07819999999998</v>
      </c>
      <c r="D694" s="2">
        <v>130.68720000000002</v>
      </c>
      <c r="E694" s="2">
        <f t="shared" si="51"/>
        <v>71.208999999999946</v>
      </c>
      <c r="F694" s="2">
        <f t="shared" si="50"/>
        <v>53.796999999999912</v>
      </c>
      <c r="G694" s="2">
        <f t="shared" si="52"/>
        <v>130.3218</v>
      </c>
      <c r="O694" s="3">
        <f t="shared" si="53"/>
        <v>10.759399999999982</v>
      </c>
    </row>
    <row r="695" spans="1:15">
      <c r="A695" s="1">
        <v>41031</v>
      </c>
      <c r="B695" s="2">
        <v>113.18</v>
      </c>
      <c r="C695" s="2">
        <v>129.17939999999999</v>
      </c>
      <c r="D695" s="2">
        <v>127.49100000000001</v>
      </c>
      <c r="E695" s="2">
        <f t="shared" si="51"/>
        <v>76.620199999999841</v>
      </c>
      <c r="F695" s="2">
        <f t="shared" si="50"/>
        <v>59.643199999999865</v>
      </c>
      <c r="G695" s="2">
        <f t="shared" si="52"/>
        <v>128.50404</v>
      </c>
      <c r="O695" s="3">
        <f t="shared" si="53"/>
        <v>11.928639999999973</v>
      </c>
    </row>
    <row r="696" spans="1:15">
      <c r="A696" s="1">
        <v>41032</v>
      </c>
      <c r="B696" s="2">
        <v>113.16</v>
      </c>
      <c r="C696" s="2">
        <v>128.1</v>
      </c>
      <c r="D696" s="2">
        <v>126.399</v>
      </c>
      <c r="E696" s="2">
        <f t="shared" si="51"/>
        <v>71.298000000000002</v>
      </c>
      <c r="F696" s="2">
        <f t="shared" si="50"/>
        <v>54.323999999999955</v>
      </c>
      <c r="G696" s="2">
        <f t="shared" si="52"/>
        <v>127.4196</v>
      </c>
      <c r="O696" s="3">
        <f t="shared" si="53"/>
        <v>10.864799999999992</v>
      </c>
    </row>
    <row r="697" spans="1:15">
      <c r="A697" s="1">
        <v>41033</v>
      </c>
      <c r="B697" s="2">
        <v>112.73</v>
      </c>
      <c r="C697" s="2">
        <v>124.9836</v>
      </c>
      <c r="D697" s="2">
        <v>126.68459999999999</v>
      </c>
      <c r="E697" s="2">
        <f t="shared" si="51"/>
        <v>64.669999999999959</v>
      </c>
      <c r="F697" s="2">
        <f t="shared" si="50"/>
        <v>47.760499999999979</v>
      </c>
      <c r="G697" s="2">
        <f t="shared" si="52"/>
        <v>125.66399999999999</v>
      </c>
      <c r="O697" s="3">
        <f t="shared" si="53"/>
        <v>9.5520999999999958</v>
      </c>
    </row>
    <row r="698" spans="1:15">
      <c r="A698" s="1">
        <v>41036</v>
      </c>
      <c r="B698" s="2">
        <v>113.2</v>
      </c>
      <c r="C698" s="2">
        <v>124.91220000000001</v>
      </c>
      <c r="D698" s="2">
        <v>127.01220000000001</v>
      </c>
      <c r="E698" s="2">
        <f t="shared" si="51"/>
        <v>62.761000000000081</v>
      </c>
      <c r="F698" s="2">
        <f t="shared" si="50"/>
        <v>45.781000000000063</v>
      </c>
      <c r="G698" s="2">
        <f t="shared" si="52"/>
        <v>125.75220000000002</v>
      </c>
      <c r="O698" s="3">
        <f t="shared" si="53"/>
        <v>9.1562000000000126</v>
      </c>
    </row>
    <row r="699" spans="1:15">
      <c r="A699" s="1">
        <v>41037</v>
      </c>
      <c r="B699" s="2">
        <v>112.73</v>
      </c>
      <c r="C699" s="2">
        <v>125.76480000000001</v>
      </c>
      <c r="D699" s="2">
        <v>126.56700000000001</v>
      </c>
      <c r="E699" s="2">
        <f t="shared" si="51"/>
        <v>66.778400000000033</v>
      </c>
      <c r="F699" s="2">
        <f t="shared" si="50"/>
        <v>49.868900000000053</v>
      </c>
      <c r="G699" s="2">
        <f t="shared" si="52"/>
        <v>126.08568000000001</v>
      </c>
      <c r="O699" s="3">
        <f t="shared" si="53"/>
        <v>9.9737800000000103</v>
      </c>
    </row>
    <row r="700" spans="1:15">
      <c r="A700" s="1">
        <v>41038</v>
      </c>
      <c r="B700" s="2">
        <v>112.26</v>
      </c>
      <c r="C700" s="2">
        <v>127.01220000000001</v>
      </c>
      <c r="D700" s="2">
        <v>125.76480000000001</v>
      </c>
      <c r="E700" s="2">
        <f t="shared" si="51"/>
        <v>71.266199999999913</v>
      </c>
      <c r="F700" s="2">
        <f t="shared" si="50"/>
        <v>54.427199999999857</v>
      </c>
      <c r="G700" s="2">
        <f t="shared" si="52"/>
        <v>126.51324</v>
      </c>
      <c r="O700" s="3">
        <f t="shared" si="53"/>
        <v>10.885439999999971</v>
      </c>
    </row>
    <row r="701" spans="1:15">
      <c r="A701" s="1">
        <v>41039</v>
      </c>
      <c r="B701" s="2">
        <v>111.57</v>
      </c>
      <c r="C701" s="2">
        <v>126.4284</v>
      </c>
      <c r="D701" s="2">
        <v>124.5132</v>
      </c>
      <c r="E701" s="2">
        <f t="shared" si="51"/>
        <v>70.461600000000089</v>
      </c>
      <c r="F701" s="2">
        <f t="shared" si="50"/>
        <v>53.726100000000088</v>
      </c>
      <c r="G701" s="2">
        <f t="shared" si="52"/>
        <v>125.66231999999999</v>
      </c>
      <c r="O701" s="3">
        <f t="shared" si="53"/>
        <v>10.745220000000018</v>
      </c>
    </row>
    <row r="702" spans="1:15">
      <c r="A702" s="1">
        <v>41040</v>
      </c>
      <c r="B702" s="2">
        <v>112.24</v>
      </c>
      <c r="C702" s="2">
        <v>126.03359999999999</v>
      </c>
      <c r="D702" s="2">
        <v>124.62660000000001</v>
      </c>
      <c r="E702" s="2">
        <f t="shared" si="51"/>
        <v>66.15400000000011</v>
      </c>
      <c r="F702" s="2">
        <f t="shared" si="50"/>
        <v>49.318000000000097</v>
      </c>
      <c r="G702" s="2">
        <f t="shared" si="52"/>
        <v>125.4708</v>
      </c>
      <c r="O702" s="3">
        <f t="shared" si="53"/>
        <v>9.8636000000000195</v>
      </c>
    </row>
    <row r="703" spans="1:15">
      <c r="A703" s="1">
        <v>41043</v>
      </c>
      <c r="B703" s="2">
        <v>111.71</v>
      </c>
      <c r="C703" s="2">
        <v>124.27799999999999</v>
      </c>
      <c r="D703" s="2">
        <v>123.09779999999999</v>
      </c>
      <c r="E703" s="2">
        <f t="shared" si="51"/>
        <v>60.479600000000005</v>
      </c>
      <c r="F703" s="2">
        <f t="shared" si="50"/>
        <v>43.723100000000045</v>
      </c>
      <c r="G703" s="2">
        <f t="shared" si="52"/>
        <v>123.80591999999999</v>
      </c>
      <c r="O703" s="3">
        <f t="shared" si="53"/>
        <v>8.7446200000000083</v>
      </c>
    </row>
    <row r="704" spans="1:15">
      <c r="A704" s="1">
        <v>41044</v>
      </c>
      <c r="B704" s="2">
        <v>107.49</v>
      </c>
      <c r="C704" s="2">
        <v>123.65220000000001</v>
      </c>
      <c r="D704" s="2">
        <v>121.02720000000001</v>
      </c>
      <c r="E704" s="2">
        <f t="shared" si="51"/>
        <v>75.561000000000149</v>
      </c>
      <c r="F704" s="2">
        <f t="shared" si="50"/>
        <v>59.437500000000114</v>
      </c>
      <c r="G704" s="2">
        <f t="shared" si="52"/>
        <v>122.60220000000001</v>
      </c>
      <c r="O704" s="3">
        <f t="shared" si="53"/>
        <v>11.887500000000022</v>
      </c>
    </row>
    <row r="705" spans="1:15">
      <c r="A705" s="1">
        <v>41045</v>
      </c>
      <c r="B705" s="2">
        <v>107.14</v>
      </c>
      <c r="C705" s="2">
        <v>122.67779999999999</v>
      </c>
      <c r="D705" s="2">
        <v>120.1284</v>
      </c>
      <c r="E705" s="2">
        <f t="shared" si="51"/>
        <v>72.590199999999868</v>
      </c>
      <c r="F705" s="2">
        <f t="shared" si="50"/>
        <v>56.519199999999842</v>
      </c>
      <c r="G705" s="2">
        <f t="shared" si="52"/>
        <v>121.65804</v>
      </c>
      <c r="O705" s="3">
        <f t="shared" si="53"/>
        <v>11.303839999999969</v>
      </c>
    </row>
    <row r="706" spans="1:15">
      <c r="A706" s="1">
        <v>41046</v>
      </c>
      <c r="B706" s="2">
        <v>108.81</v>
      </c>
      <c r="C706" s="2">
        <v>120.8844</v>
      </c>
      <c r="D706" s="2">
        <v>120.1704</v>
      </c>
      <c r="E706" s="2">
        <f t="shared" si="51"/>
        <v>58.94399999999996</v>
      </c>
      <c r="F706" s="2">
        <f t="shared" si="50"/>
        <v>42.622499999999945</v>
      </c>
      <c r="G706" s="2">
        <f t="shared" si="52"/>
        <v>120.5988</v>
      </c>
      <c r="O706" s="3">
        <f t="shared" si="53"/>
        <v>8.5244999999999891</v>
      </c>
    </row>
    <row r="707" spans="1:15">
      <c r="A707" s="1">
        <v>41047</v>
      </c>
      <c r="B707" s="2">
        <v>108.41</v>
      </c>
      <c r="C707" s="2">
        <v>121.35899999999999</v>
      </c>
      <c r="D707" s="2">
        <v>121.3044</v>
      </c>
      <c r="E707" s="2">
        <f t="shared" si="51"/>
        <v>64.635800000000017</v>
      </c>
      <c r="F707" s="2">
        <f t="shared" ref="F707:F740" si="54">3*C707+2*D707-5*B707*(1+$D$1)</f>
        <v>48.374299999999948</v>
      </c>
      <c r="G707" s="2">
        <f t="shared" si="52"/>
        <v>121.33716</v>
      </c>
      <c r="O707" s="3">
        <f t="shared" si="53"/>
        <v>9.67485999999999</v>
      </c>
    </row>
    <row r="708" spans="1:15">
      <c r="A708" s="1">
        <v>41050</v>
      </c>
      <c r="B708" s="2">
        <v>105.56</v>
      </c>
      <c r="C708" s="2">
        <v>123.48419999999999</v>
      </c>
      <c r="D708" s="2">
        <v>119.5866</v>
      </c>
      <c r="E708" s="2">
        <f t="shared" ref="E708:E740" si="55">3*C708+2*D708-5*B708</f>
        <v>81.825800000000072</v>
      </c>
      <c r="F708" s="2">
        <f t="shared" si="54"/>
        <v>65.991800000000012</v>
      </c>
      <c r="G708" s="2">
        <f t="shared" ref="G708:G740" si="56">0.6*C708+0.4*D708</f>
        <v>121.92515999999999</v>
      </c>
      <c r="O708" s="3">
        <f t="shared" ref="O708:O740" si="57">F708/5</f>
        <v>13.198360000000003</v>
      </c>
    </row>
    <row r="709" spans="1:15">
      <c r="A709" s="1">
        <v>41051</v>
      </c>
      <c r="B709" s="2">
        <v>106.55</v>
      </c>
      <c r="C709" s="2">
        <v>123.354</v>
      </c>
      <c r="D709" s="2">
        <v>119.9016</v>
      </c>
      <c r="E709" s="2">
        <f t="shared" si="55"/>
        <v>77.115199999999959</v>
      </c>
      <c r="F709" s="2">
        <f t="shared" si="54"/>
        <v>61.1327</v>
      </c>
      <c r="G709" s="2">
        <f t="shared" si="56"/>
        <v>121.97304</v>
      </c>
      <c r="O709" s="3">
        <f t="shared" si="57"/>
        <v>12.22654</v>
      </c>
    </row>
    <row r="710" spans="1:15">
      <c r="A710" s="1">
        <v>41052</v>
      </c>
      <c r="B710" s="2">
        <v>106.83</v>
      </c>
      <c r="C710" s="2">
        <v>120.6366</v>
      </c>
      <c r="D710" s="2">
        <v>120.22499999999999</v>
      </c>
      <c r="E710" s="2">
        <f t="shared" si="55"/>
        <v>68.209799999999973</v>
      </c>
      <c r="F710" s="2">
        <f t="shared" si="54"/>
        <v>52.185299999999984</v>
      </c>
      <c r="G710" s="2">
        <f t="shared" si="56"/>
        <v>120.47196</v>
      </c>
      <c r="O710" s="3">
        <f t="shared" si="57"/>
        <v>10.437059999999997</v>
      </c>
    </row>
    <row r="711" spans="1:15">
      <c r="A711" s="1">
        <v>41053</v>
      </c>
      <c r="B711" s="2">
        <v>106.68</v>
      </c>
      <c r="C711" s="2">
        <v>120.81299999999999</v>
      </c>
      <c r="D711" s="2">
        <v>119.4858</v>
      </c>
      <c r="E711" s="2">
        <f t="shared" si="55"/>
        <v>68.01059999999984</v>
      </c>
      <c r="F711" s="2">
        <f t="shared" si="54"/>
        <v>52.008599999999774</v>
      </c>
      <c r="G711" s="2">
        <f t="shared" si="56"/>
        <v>120.28211999999999</v>
      </c>
      <c r="O711" s="3">
        <f t="shared" si="57"/>
        <v>10.401719999999955</v>
      </c>
    </row>
    <row r="712" spans="1:15">
      <c r="A712" s="1">
        <v>41054</v>
      </c>
      <c r="B712" s="2">
        <v>103.47</v>
      </c>
      <c r="C712" s="2">
        <v>121.5018</v>
      </c>
      <c r="D712" s="2">
        <v>116.79359999999998</v>
      </c>
      <c r="E712" s="2">
        <f t="shared" si="55"/>
        <v>80.742599999999925</v>
      </c>
      <c r="F712" s="2">
        <f t="shared" si="54"/>
        <v>65.222099999999955</v>
      </c>
      <c r="G712" s="2">
        <f t="shared" si="56"/>
        <v>119.61851999999999</v>
      </c>
      <c r="O712" s="3">
        <f t="shared" si="57"/>
        <v>13.044419999999992</v>
      </c>
    </row>
    <row r="713" spans="1:15">
      <c r="A713" s="1">
        <v>41058</v>
      </c>
      <c r="B713" s="2">
        <v>101.87</v>
      </c>
      <c r="C713" s="2">
        <v>122.07299999999999</v>
      </c>
      <c r="D713" s="2">
        <v>115.1808</v>
      </c>
      <c r="E713" s="2">
        <f t="shared" si="55"/>
        <v>87.230599999999981</v>
      </c>
      <c r="F713" s="2">
        <f t="shared" si="54"/>
        <v>71.95010000000002</v>
      </c>
      <c r="G713" s="2">
        <f t="shared" si="56"/>
        <v>119.31612</v>
      </c>
      <c r="O713" s="3">
        <f t="shared" si="57"/>
        <v>14.390020000000003</v>
      </c>
    </row>
    <row r="714" spans="1:15">
      <c r="A714" s="1">
        <v>41059</v>
      </c>
      <c r="B714" s="2">
        <v>98.43</v>
      </c>
      <c r="C714" s="2">
        <v>120.0444</v>
      </c>
      <c r="D714" s="2">
        <v>111.46379999999999</v>
      </c>
      <c r="E714" s="2">
        <f t="shared" si="55"/>
        <v>90.910799999999938</v>
      </c>
      <c r="F714" s="2">
        <f t="shared" si="54"/>
        <v>76.14629999999994</v>
      </c>
      <c r="G714" s="2">
        <f t="shared" si="56"/>
        <v>116.61216</v>
      </c>
      <c r="O714" s="3">
        <f t="shared" si="57"/>
        <v>15.229259999999988</v>
      </c>
    </row>
    <row r="715" spans="1:15">
      <c r="A715" s="1">
        <v>41060</v>
      </c>
      <c r="B715" s="2">
        <v>98.85</v>
      </c>
      <c r="C715" s="2">
        <v>118.65</v>
      </c>
      <c r="D715" s="2">
        <v>111.68220000000002</v>
      </c>
      <c r="E715" s="2">
        <f t="shared" si="55"/>
        <v>85.064400000000091</v>
      </c>
      <c r="F715" s="2">
        <f t="shared" si="54"/>
        <v>70.236900000000105</v>
      </c>
      <c r="G715" s="2">
        <f t="shared" si="56"/>
        <v>115.86288000000002</v>
      </c>
      <c r="O715" s="3">
        <f t="shared" si="57"/>
        <v>14.047380000000022</v>
      </c>
    </row>
    <row r="716" spans="1:15">
      <c r="A716" s="1">
        <v>41061</v>
      </c>
      <c r="B716" s="2">
        <v>98.84</v>
      </c>
      <c r="C716" s="2">
        <v>111.5856</v>
      </c>
      <c r="D716" s="2">
        <v>111.88379999999999</v>
      </c>
      <c r="E716" s="2">
        <f t="shared" si="55"/>
        <v>64.324399999999969</v>
      </c>
      <c r="F716" s="2">
        <f t="shared" si="54"/>
        <v>49.498399999999947</v>
      </c>
      <c r="G716" s="2">
        <f t="shared" si="56"/>
        <v>111.70488</v>
      </c>
      <c r="O716" s="3">
        <f t="shared" si="57"/>
        <v>9.8996799999999894</v>
      </c>
    </row>
    <row r="717" spans="1:15">
      <c r="A717" s="1">
        <v>41064</v>
      </c>
      <c r="B717" s="2">
        <v>100.64</v>
      </c>
      <c r="C717" s="2">
        <v>112.1694</v>
      </c>
      <c r="D717" s="2">
        <v>113.37479999999999</v>
      </c>
      <c r="E717" s="2">
        <f t="shared" si="55"/>
        <v>60.057799999999986</v>
      </c>
      <c r="F717" s="2">
        <f t="shared" si="54"/>
        <v>44.961799999999926</v>
      </c>
      <c r="G717" s="2">
        <f t="shared" si="56"/>
        <v>112.65155999999999</v>
      </c>
      <c r="O717" s="3">
        <f t="shared" si="57"/>
        <v>8.9923599999999855</v>
      </c>
    </row>
    <row r="718" spans="1:15">
      <c r="A718" s="1">
        <v>41065</v>
      </c>
      <c r="B718" s="2">
        <v>99.93</v>
      </c>
      <c r="C718" s="2">
        <v>112.75740000000002</v>
      </c>
      <c r="D718" s="2">
        <v>113.21520000000001</v>
      </c>
      <c r="E718" s="2">
        <f t="shared" si="55"/>
        <v>65.052600000000041</v>
      </c>
      <c r="F718" s="2">
        <f t="shared" si="54"/>
        <v>50.063100000000077</v>
      </c>
      <c r="G718" s="2">
        <f t="shared" si="56"/>
        <v>112.94052000000002</v>
      </c>
      <c r="O718" s="3">
        <f t="shared" si="57"/>
        <v>10.012620000000016</v>
      </c>
    </row>
    <row r="719" spans="1:15">
      <c r="A719" s="1">
        <v>41066</v>
      </c>
      <c r="B719" s="2">
        <v>99.47</v>
      </c>
      <c r="C719" s="2">
        <v>112.99259999999998</v>
      </c>
      <c r="D719" s="2">
        <v>113.1942</v>
      </c>
      <c r="E719" s="2">
        <f t="shared" si="55"/>
        <v>68.016199999999913</v>
      </c>
      <c r="F719" s="2">
        <f t="shared" si="54"/>
        <v>53.095699999999852</v>
      </c>
      <c r="G719" s="2">
        <f t="shared" si="56"/>
        <v>113.07323999999998</v>
      </c>
      <c r="O719" s="3">
        <f t="shared" si="57"/>
        <v>10.61913999999997</v>
      </c>
    </row>
    <row r="720" spans="1:15">
      <c r="A720" s="1">
        <v>41067</v>
      </c>
      <c r="B720" s="2">
        <v>98</v>
      </c>
      <c r="C720" s="2">
        <v>112.77</v>
      </c>
      <c r="D720" s="2">
        <v>111.90480000000001</v>
      </c>
      <c r="E720" s="2">
        <f t="shared" si="55"/>
        <v>72.119599999999991</v>
      </c>
      <c r="F720" s="2">
        <f t="shared" si="54"/>
        <v>57.419600000000003</v>
      </c>
      <c r="G720" s="2">
        <f t="shared" si="56"/>
        <v>112.42392</v>
      </c>
      <c r="O720" s="3">
        <f t="shared" si="57"/>
        <v>11.483920000000001</v>
      </c>
    </row>
    <row r="721" spans="1:15">
      <c r="A721" s="1">
        <v>41068</v>
      </c>
      <c r="B721" s="2">
        <v>97.14</v>
      </c>
      <c r="C721" s="2">
        <v>112.7784</v>
      </c>
      <c r="D721" s="2">
        <v>111.24120000000001</v>
      </c>
      <c r="E721" s="2">
        <f t="shared" si="55"/>
        <v>75.117599999999982</v>
      </c>
      <c r="F721" s="2">
        <f t="shared" si="54"/>
        <v>60.546599999999955</v>
      </c>
      <c r="G721" s="2">
        <f t="shared" si="56"/>
        <v>112.16352000000001</v>
      </c>
      <c r="O721" s="3">
        <f t="shared" si="57"/>
        <v>12.109319999999991</v>
      </c>
    </row>
    <row r="722" spans="1:15">
      <c r="A722" s="1">
        <v>41071</v>
      </c>
      <c r="B722" s="2">
        <v>97.13</v>
      </c>
      <c r="C722" s="2">
        <v>111.5772</v>
      </c>
      <c r="D722" s="2">
        <v>111.1404</v>
      </c>
      <c r="E722" s="2">
        <f t="shared" si="55"/>
        <v>71.362400000000093</v>
      </c>
      <c r="F722" s="2">
        <f t="shared" si="54"/>
        <v>56.792900000000088</v>
      </c>
      <c r="G722" s="2">
        <f t="shared" si="56"/>
        <v>111.40248</v>
      </c>
      <c r="O722" s="3">
        <f t="shared" si="57"/>
        <v>11.358580000000018</v>
      </c>
    </row>
    <row r="723" spans="1:15">
      <c r="A723" s="1">
        <v>41072</v>
      </c>
      <c r="B723" s="2">
        <v>97.03</v>
      </c>
      <c r="C723" s="2">
        <v>111.30839999999999</v>
      </c>
      <c r="D723" s="2">
        <v>112.14419999999998</v>
      </c>
      <c r="E723" s="2">
        <f t="shared" si="55"/>
        <v>73.063599999999951</v>
      </c>
      <c r="F723" s="2">
        <f t="shared" si="54"/>
        <v>58.509099999999933</v>
      </c>
      <c r="G723" s="2">
        <f t="shared" si="56"/>
        <v>111.64272</v>
      </c>
      <c r="O723" s="3">
        <f t="shared" si="57"/>
        <v>11.701819999999987</v>
      </c>
    </row>
    <row r="724" spans="1:15">
      <c r="A724" s="1">
        <v>41073</v>
      </c>
      <c r="B724" s="2">
        <v>97.61</v>
      </c>
      <c r="C724" s="2">
        <v>111.52680000000001</v>
      </c>
      <c r="D724" s="2">
        <v>112.76580000000001</v>
      </c>
      <c r="E724" s="2">
        <f t="shared" si="55"/>
        <v>72.062000000000069</v>
      </c>
      <c r="F724" s="2">
        <f t="shared" si="54"/>
        <v>57.420500000000061</v>
      </c>
      <c r="G724" s="2">
        <f t="shared" si="56"/>
        <v>112.02240000000002</v>
      </c>
      <c r="O724" s="3">
        <f t="shared" si="57"/>
        <v>11.484100000000012</v>
      </c>
    </row>
    <row r="725" spans="1:15">
      <c r="A725" s="1">
        <v>41074</v>
      </c>
      <c r="B725" s="2">
        <v>96.05</v>
      </c>
      <c r="C725" s="2">
        <v>112.40879999999999</v>
      </c>
      <c r="D725" s="2">
        <v>111.7116</v>
      </c>
      <c r="E725" s="2">
        <f t="shared" si="55"/>
        <v>80.399599999999964</v>
      </c>
      <c r="F725" s="2">
        <f t="shared" si="54"/>
        <v>65.992099999999937</v>
      </c>
      <c r="G725" s="2">
        <f t="shared" si="56"/>
        <v>112.12991999999998</v>
      </c>
      <c r="O725" s="3">
        <f t="shared" si="57"/>
        <v>13.198419999999988</v>
      </c>
    </row>
    <row r="726" spans="1:15">
      <c r="A726" s="1">
        <v>41075</v>
      </c>
      <c r="B726" s="2">
        <v>95.76</v>
      </c>
      <c r="C726" s="2">
        <v>113.4714</v>
      </c>
      <c r="D726" s="2">
        <v>112.42140000000001</v>
      </c>
      <c r="E726" s="2">
        <f t="shared" si="55"/>
        <v>86.45700000000005</v>
      </c>
      <c r="F726" s="2">
        <f t="shared" si="54"/>
        <v>72.093000000000018</v>
      </c>
      <c r="G726" s="2">
        <f t="shared" si="56"/>
        <v>113.0514</v>
      </c>
      <c r="O726" s="3">
        <f t="shared" si="57"/>
        <v>14.418600000000003</v>
      </c>
    </row>
    <row r="727" spans="1:15">
      <c r="A727" s="1">
        <v>41078</v>
      </c>
      <c r="B727" s="2">
        <v>92.69</v>
      </c>
      <c r="C727" s="2">
        <v>111.75779999999999</v>
      </c>
      <c r="D727" s="2">
        <v>110.44319999999999</v>
      </c>
      <c r="E727" s="2">
        <f t="shared" si="55"/>
        <v>92.709799999999916</v>
      </c>
      <c r="F727" s="2">
        <f t="shared" si="54"/>
        <v>78.806299999999908</v>
      </c>
      <c r="G727" s="2">
        <f t="shared" si="56"/>
        <v>111.23195999999999</v>
      </c>
      <c r="O727" s="3">
        <f t="shared" si="57"/>
        <v>15.761259999999982</v>
      </c>
    </row>
    <row r="728" spans="1:15">
      <c r="A728" s="1">
        <v>41079</v>
      </c>
      <c r="B728" s="2">
        <v>89.23</v>
      </c>
      <c r="C728" s="2">
        <v>110.94299999999998</v>
      </c>
      <c r="D728" s="2">
        <v>107.83080000000001</v>
      </c>
      <c r="E728" s="2">
        <f t="shared" si="55"/>
        <v>102.34059999999994</v>
      </c>
      <c r="F728" s="2">
        <f t="shared" si="54"/>
        <v>88.956099999999935</v>
      </c>
      <c r="G728" s="2">
        <f t="shared" si="56"/>
        <v>109.69811999999999</v>
      </c>
      <c r="O728" s="3">
        <f t="shared" si="57"/>
        <v>17.791219999999988</v>
      </c>
    </row>
    <row r="729" spans="1:15">
      <c r="A729" s="1">
        <v>41080</v>
      </c>
      <c r="B729" s="2">
        <v>90.98</v>
      </c>
      <c r="C729" s="2">
        <v>108.7884</v>
      </c>
      <c r="D729" s="2">
        <v>108.2886</v>
      </c>
      <c r="E729" s="2">
        <f t="shared" si="55"/>
        <v>88.042399999999873</v>
      </c>
      <c r="F729" s="2">
        <f t="shared" si="54"/>
        <v>74.395399999999881</v>
      </c>
      <c r="G729" s="2">
        <f t="shared" si="56"/>
        <v>108.58848</v>
      </c>
      <c r="O729" s="3">
        <f t="shared" si="57"/>
        <v>14.879079999999977</v>
      </c>
    </row>
    <row r="730" spans="1:15">
      <c r="A730" s="1">
        <v>41081</v>
      </c>
      <c r="B730" s="2">
        <v>91.01</v>
      </c>
      <c r="C730" s="2">
        <v>107.10420000000001</v>
      </c>
      <c r="D730" s="2">
        <v>108.4986</v>
      </c>
      <c r="E730" s="2">
        <f t="shared" si="55"/>
        <v>83.259799999999984</v>
      </c>
      <c r="F730" s="2">
        <f t="shared" si="54"/>
        <v>69.608299999999986</v>
      </c>
      <c r="G730" s="2">
        <f t="shared" si="56"/>
        <v>107.66195999999999</v>
      </c>
      <c r="O730" s="3">
        <f t="shared" si="57"/>
        <v>13.921659999999997</v>
      </c>
    </row>
    <row r="731" spans="1:15">
      <c r="A731" s="1">
        <v>41082</v>
      </c>
      <c r="B731" s="2">
        <v>93.02</v>
      </c>
      <c r="C731" s="2">
        <v>107.9358</v>
      </c>
      <c r="D731" s="2">
        <v>110.1198</v>
      </c>
      <c r="E731" s="2">
        <f t="shared" si="55"/>
        <v>78.94700000000006</v>
      </c>
      <c r="F731" s="2">
        <f t="shared" si="54"/>
        <v>64.994000000000028</v>
      </c>
      <c r="G731" s="2">
        <f t="shared" si="56"/>
        <v>108.8094</v>
      </c>
      <c r="O731" s="3">
        <f t="shared" si="57"/>
        <v>12.998800000000006</v>
      </c>
    </row>
    <row r="732" spans="1:15">
      <c r="A732" s="1">
        <v>41085</v>
      </c>
      <c r="B732" s="2">
        <v>93.5</v>
      </c>
      <c r="C732" s="2">
        <v>111.1236</v>
      </c>
      <c r="D732" s="2">
        <v>110.9136</v>
      </c>
      <c r="E732" s="2">
        <f t="shared" si="55"/>
        <v>87.697999999999979</v>
      </c>
      <c r="F732" s="2">
        <f t="shared" si="54"/>
        <v>73.672999999999945</v>
      </c>
      <c r="G732" s="2">
        <f t="shared" si="56"/>
        <v>111.03960000000001</v>
      </c>
      <c r="O732" s="3">
        <f t="shared" si="57"/>
        <v>14.73459999999999</v>
      </c>
    </row>
    <row r="733" spans="1:15">
      <c r="A733" s="1">
        <v>41086</v>
      </c>
      <c r="B733" s="2">
        <v>91.36</v>
      </c>
      <c r="C733" s="2">
        <v>111.09419999999999</v>
      </c>
      <c r="D733" s="2">
        <v>109.30500000000001</v>
      </c>
      <c r="E733" s="2">
        <f t="shared" si="55"/>
        <v>95.092599999999891</v>
      </c>
      <c r="F733" s="2">
        <f t="shared" si="54"/>
        <v>81.388599999999883</v>
      </c>
      <c r="G733" s="2">
        <f t="shared" si="56"/>
        <v>110.37851999999999</v>
      </c>
      <c r="O733" s="3">
        <f t="shared" si="57"/>
        <v>16.277719999999977</v>
      </c>
    </row>
    <row r="734" spans="1:15">
      <c r="A734" s="1">
        <v>41087</v>
      </c>
      <c r="B734" s="2">
        <v>97.8</v>
      </c>
      <c r="C734" s="2">
        <v>110.05680000000001</v>
      </c>
      <c r="D734" s="2">
        <v>116.2392</v>
      </c>
      <c r="E734" s="2">
        <f t="shared" si="55"/>
        <v>73.648800000000051</v>
      </c>
      <c r="F734" s="2">
        <f t="shared" si="54"/>
        <v>58.978800000000035</v>
      </c>
      <c r="G734" s="2">
        <f t="shared" si="56"/>
        <v>112.52976000000001</v>
      </c>
      <c r="O734" s="3">
        <f t="shared" si="57"/>
        <v>11.795760000000007</v>
      </c>
    </row>
    <row r="735" spans="1:15">
      <c r="A735" s="1">
        <v>41088</v>
      </c>
      <c r="B735" s="2">
        <v>97.34</v>
      </c>
      <c r="C735" s="2">
        <v>109.79640000000001</v>
      </c>
      <c r="D735" s="2">
        <v>114.84479999999999</v>
      </c>
      <c r="E735" s="2">
        <f t="shared" si="55"/>
        <v>72.378799999999956</v>
      </c>
      <c r="F735" s="2">
        <f t="shared" si="54"/>
        <v>57.777799999999957</v>
      </c>
      <c r="G735" s="2">
        <f t="shared" si="56"/>
        <v>111.81576000000001</v>
      </c>
      <c r="O735" s="3">
        <f t="shared" si="57"/>
        <v>11.555559999999991</v>
      </c>
    </row>
    <row r="736" spans="1:15">
      <c r="A736" s="1">
        <v>41089</v>
      </c>
      <c r="B736" s="2">
        <v>100.68</v>
      </c>
      <c r="C736" s="2">
        <v>114.54240000000001</v>
      </c>
      <c r="D736" s="2">
        <v>118.3896</v>
      </c>
      <c r="E736" s="2">
        <f t="shared" si="55"/>
        <v>77.006400000000042</v>
      </c>
      <c r="F736" s="2">
        <f t="shared" si="54"/>
        <v>61.90440000000001</v>
      </c>
      <c r="G736" s="2">
        <f t="shared" si="56"/>
        <v>116.08128000000001</v>
      </c>
      <c r="O736" s="3">
        <f t="shared" si="57"/>
        <v>12.380880000000001</v>
      </c>
    </row>
    <row r="737" spans="1:15">
      <c r="A737" s="1">
        <v>41092</v>
      </c>
      <c r="B737" s="2">
        <v>100.7</v>
      </c>
      <c r="C737" s="2">
        <v>110.2038</v>
      </c>
      <c r="D737" s="2">
        <v>118.94399999999999</v>
      </c>
      <c r="E737" s="2">
        <f t="shared" si="55"/>
        <v>64.999399999999923</v>
      </c>
      <c r="F737" s="2">
        <f t="shared" si="54"/>
        <v>49.894399999999905</v>
      </c>
      <c r="G737" s="2">
        <f t="shared" si="56"/>
        <v>113.69988000000001</v>
      </c>
      <c r="O737" s="3">
        <f t="shared" si="57"/>
        <v>9.9788799999999807</v>
      </c>
    </row>
    <row r="738" spans="1:15">
      <c r="A738" s="1">
        <v>41093</v>
      </c>
      <c r="B738" s="2">
        <v>98.19</v>
      </c>
      <c r="C738" s="2">
        <v>114.3618</v>
      </c>
      <c r="D738" s="2">
        <v>116.7012</v>
      </c>
      <c r="E738" s="2">
        <f t="shared" si="55"/>
        <v>85.537800000000004</v>
      </c>
      <c r="F738" s="2">
        <f t="shared" si="54"/>
        <v>70.809300000000007</v>
      </c>
      <c r="G738" s="2">
        <f t="shared" si="56"/>
        <v>115.29756</v>
      </c>
      <c r="O738" s="3">
        <f t="shared" si="57"/>
        <v>14.161860000000001</v>
      </c>
    </row>
    <row r="739" spans="1:15">
      <c r="A739" s="1">
        <v>41095</v>
      </c>
      <c r="B739" s="2">
        <v>100.7</v>
      </c>
      <c r="C739" s="2">
        <v>116.1216</v>
      </c>
      <c r="D739" s="2">
        <v>118.94399999999999</v>
      </c>
      <c r="E739" s="2">
        <f t="shared" si="55"/>
        <v>82.752799999999979</v>
      </c>
      <c r="F739" s="2">
        <f t="shared" si="54"/>
        <v>67.647799999999961</v>
      </c>
      <c r="G739" s="2">
        <f t="shared" si="56"/>
        <v>117.25056000000001</v>
      </c>
      <c r="O739" s="3">
        <f t="shared" si="57"/>
        <v>13.529559999999993</v>
      </c>
    </row>
    <row r="740" spans="1:15">
      <c r="A740" s="1">
        <v>41096</v>
      </c>
      <c r="B740" s="2">
        <v>98.19</v>
      </c>
      <c r="C740" s="2">
        <v>114.072</v>
      </c>
      <c r="D740" s="2">
        <v>116.7012</v>
      </c>
      <c r="E740" s="2">
        <f t="shared" si="55"/>
        <v>84.668400000000076</v>
      </c>
      <c r="F740" s="2">
        <f t="shared" si="54"/>
        <v>69.93990000000008</v>
      </c>
      <c r="G740" s="2">
        <f t="shared" si="56"/>
        <v>115.12368000000001</v>
      </c>
      <c r="O740" s="3">
        <f t="shared" si="57"/>
        <v>13.987980000000016</v>
      </c>
    </row>
    <row r="741" spans="1:15">
      <c r="A741" s="1" t="s">
        <v>64</v>
      </c>
      <c r="E741" s="2">
        <f>AVERAGE(E3:E740)</f>
        <v>50.941100271002682</v>
      </c>
      <c r="F741" s="2">
        <f>AVERAGE(F3:F740)</f>
        <v>36.595858401084008</v>
      </c>
    </row>
    <row r="742" spans="1:15">
      <c r="A742" s="1" t="s">
        <v>65</v>
      </c>
      <c r="E742" s="2">
        <f>MIN(E4:E740)</f>
        <v>7.4694000000001779</v>
      </c>
      <c r="F742" s="2">
        <f>MIN(F4:F740)</f>
        <v>-9.1535999999998694</v>
      </c>
    </row>
    <row r="743" spans="1:15">
      <c r="A743" t="s">
        <v>2</v>
      </c>
    </row>
  </sheetData>
  <printOptions horizontalCentered="1" headings="1"/>
  <pageMargins left="0.24" right="0.2" top="0.75" bottom="0.75" header="0.3" footer="0.3"/>
  <pageSetup scale="6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workbookViewId="0"/>
  </sheetViews>
  <sheetFormatPr defaultRowHeight="15"/>
  <cols>
    <col min="1" max="1" width="23.140625" customWidth="1"/>
    <col min="4" max="4" width="10.28515625" bestFit="1" customWidth="1"/>
    <col min="6" max="7" width="10.5703125" bestFit="1" customWidth="1"/>
    <col min="9" max="9" width="11.7109375" customWidth="1"/>
  </cols>
  <sheetData>
    <row r="1" spans="1:7" ht="15.75">
      <c r="A1" s="7" t="s">
        <v>12</v>
      </c>
      <c r="B1" s="8"/>
      <c r="C1" s="9"/>
      <c r="D1" s="8"/>
      <c r="E1" s="8" t="s">
        <v>70</v>
      </c>
    </row>
    <row r="2" spans="1:7">
      <c r="A2" s="8" t="s">
        <v>2</v>
      </c>
      <c r="B2" s="8" t="s">
        <v>13</v>
      </c>
      <c r="C2" s="44" t="s">
        <v>117</v>
      </c>
      <c r="D2" s="16">
        <v>0.03</v>
      </c>
      <c r="E2" s="33" t="s">
        <v>66</v>
      </c>
      <c r="F2" s="34" t="s">
        <v>67</v>
      </c>
      <c r="G2" s="34" t="s">
        <v>68</v>
      </c>
    </row>
    <row r="3" spans="1:7">
      <c r="A3" s="8" t="s">
        <v>120</v>
      </c>
      <c r="B3" s="8" t="s">
        <v>15</v>
      </c>
      <c r="C3" s="32">
        <f>3*F3+2*G3</f>
        <v>434.13</v>
      </c>
      <c r="D3" s="32" t="s">
        <v>71</v>
      </c>
      <c r="E3" s="49">
        <v>77.930000000000007</v>
      </c>
      <c r="F3" s="49">
        <v>86.21</v>
      </c>
      <c r="G3" s="50">
        <v>87.75</v>
      </c>
    </row>
    <row r="4" spans="1:7">
      <c r="A4" s="8" t="s">
        <v>121</v>
      </c>
      <c r="B4" s="8" t="s">
        <v>62</v>
      </c>
      <c r="C4" s="17">
        <f>5*E3*(1+D2)</f>
        <v>401.33950000000004</v>
      </c>
      <c r="D4" s="17" t="s">
        <v>119</v>
      </c>
      <c r="F4" s="35" t="s">
        <v>69</v>
      </c>
      <c r="G4" s="47" t="s">
        <v>75</v>
      </c>
    </row>
    <row r="5" spans="1:7">
      <c r="A5" s="8" t="s">
        <v>16</v>
      </c>
      <c r="B5" s="11" t="s">
        <v>17</v>
      </c>
      <c r="C5" s="11">
        <v>0.08</v>
      </c>
      <c r="D5" s="10"/>
      <c r="F5" s="2">
        <f>3*F3+2*G3-5*E3</f>
        <v>44.479999999999961</v>
      </c>
      <c r="G5" s="2">
        <f>3*F3+2*G3-(1+D2)*5*E3</f>
        <v>32.790499999999952</v>
      </c>
    </row>
    <row r="6" spans="1:7">
      <c r="A6" s="8" t="s">
        <v>18</v>
      </c>
      <c r="B6" s="11" t="s">
        <v>19</v>
      </c>
      <c r="C6" s="11">
        <v>0.08</v>
      </c>
      <c r="D6" s="12"/>
      <c r="E6" s="8"/>
      <c r="F6" s="8"/>
    </row>
    <row r="7" spans="1:7">
      <c r="A7" s="8" t="s">
        <v>20</v>
      </c>
      <c r="B7" s="11" t="s">
        <v>21</v>
      </c>
      <c r="C7" s="13">
        <f>CRACK!$L$2</f>
        <v>0.34411885463503555</v>
      </c>
      <c r="D7" s="12"/>
      <c r="E7" s="8"/>
      <c r="F7" s="8"/>
    </row>
    <row r="8" spans="1:7">
      <c r="A8" s="8" t="s">
        <v>22</v>
      </c>
      <c r="B8" s="11" t="s">
        <v>23</v>
      </c>
      <c r="C8" s="13">
        <f>CRACK!$I$2</f>
        <v>0.32238217287541171</v>
      </c>
      <c r="D8" s="12"/>
      <c r="E8" s="8"/>
      <c r="F8" s="8"/>
    </row>
    <row r="9" spans="1:7">
      <c r="A9" s="8" t="s">
        <v>24</v>
      </c>
      <c r="B9" s="11" t="s">
        <v>25</v>
      </c>
      <c r="C9" s="13">
        <f>CRACK!$I$3</f>
        <v>0.89099536459626671</v>
      </c>
      <c r="D9" s="12"/>
      <c r="E9" s="8"/>
      <c r="F9" s="8"/>
    </row>
    <row r="10" spans="1:7">
      <c r="A10" s="8" t="s">
        <v>26</v>
      </c>
      <c r="B10" s="11" t="s">
        <v>5</v>
      </c>
      <c r="C10" s="11">
        <v>0.09</v>
      </c>
      <c r="D10" s="12"/>
      <c r="E10" s="8"/>
      <c r="F10" s="8"/>
    </row>
    <row r="11" spans="1:7">
      <c r="A11" s="8" t="s">
        <v>27</v>
      </c>
      <c r="B11" s="11" t="s">
        <v>28</v>
      </c>
      <c r="C11" s="12">
        <v>1340</v>
      </c>
      <c r="D11" s="12"/>
      <c r="E11" s="8"/>
      <c r="F11" s="8"/>
    </row>
    <row r="12" spans="1:7">
      <c r="A12" s="8" t="s">
        <v>29</v>
      </c>
      <c r="B12" s="11" t="s">
        <v>30</v>
      </c>
      <c r="C12" s="12">
        <v>400</v>
      </c>
      <c r="D12" s="12"/>
      <c r="E12" s="8"/>
      <c r="F12" s="8"/>
    </row>
    <row r="13" spans="1:7">
      <c r="A13" s="45" t="s">
        <v>31</v>
      </c>
      <c r="B13" s="14" t="s">
        <v>32</v>
      </c>
      <c r="C13" s="15">
        <f>C3</f>
        <v>434.13</v>
      </c>
      <c r="D13" s="12"/>
      <c r="E13" s="8"/>
      <c r="F13" s="8"/>
    </row>
    <row r="14" spans="1:7">
      <c r="A14" s="45" t="s">
        <v>33</v>
      </c>
      <c r="B14" s="14" t="s">
        <v>34</v>
      </c>
      <c r="C14" s="15">
        <f>C3</f>
        <v>434.13</v>
      </c>
      <c r="D14" s="12"/>
      <c r="E14" s="8"/>
      <c r="F14" s="8"/>
    </row>
    <row r="15" spans="1:7">
      <c r="A15" s="8"/>
      <c r="B15" s="8" t="s">
        <v>35</v>
      </c>
      <c r="C15" s="8"/>
      <c r="D15" s="8" t="s">
        <v>36</v>
      </c>
      <c r="E15" s="8" t="s">
        <v>72</v>
      </c>
      <c r="F15" s="8"/>
    </row>
    <row r="16" spans="1:7">
      <c r="A16" s="8" t="s">
        <v>37</v>
      </c>
      <c r="B16" s="16" t="s">
        <v>38</v>
      </c>
      <c r="C16" s="17">
        <f>(C18*(C3^C22)*(C4^C23)+C3/C5-C4/C6)</f>
        <v>926.15585715785073</v>
      </c>
      <c r="D16" s="17">
        <f>(C18*C13^C22*C4^C23)</f>
        <v>516.27460715785128</v>
      </c>
      <c r="E16" s="17">
        <f>C16-D16</f>
        <v>409.88124999999945</v>
      </c>
      <c r="F16" s="8" t="s">
        <v>2</v>
      </c>
    </row>
    <row r="17" spans="1:6">
      <c r="A17" s="8" t="s">
        <v>39</v>
      </c>
      <c r="B17" s="16" t="s">
        <v>40</v>
      </c>
      <c r="C17" s="17">
        <f>(C19*C3^C24*C4^C25)</f>
        <v>974.54898647223467</v>
      </c>
      <c r="D17" s="17">
        <f>C17</f>
        <v>974.54898647223467</v>
      </c>
      <c r="E17" s="17"/>
      <c r="F17" s="8" t="s">
        <v>2</v>
      </c>
    </row>
    <row r="18" spans="1:6">
      <c r="A18" s="8"/>
      <c r="B18" s="16" t="s">
        <v>41</v>
      </c>
      <c r="C18" s="18">
        <v>0.10327170480335798</v>
      </c>
      <c r="D18" s="19"/>
      <c r="E18" s="8"/>
      <c r="F18" s="8"/>
    </row>
    <row r="19" spans="1:6">
      <c r="A19" s="8"/>
      <c r="B19" s="16" t="s">
        <v>42</v>
      </c>
      <c r="C19" s="18">
        <v>0.41236727236641202</v>
      </c>
      <c r="D19" s="19"/>
      <c r="E19" s="8"/>
      <c r="F19" s="8"/>
    </row>
    <row r="20" spans="1:6">
      <c r="A20" s="8" t="s">
        <v>31</v>
      </c>
      <c r="B20" s="20" t="s">
        <v>43</v>
      </c>
      <c r="C20" s="21">
        <v>774.39604688272505</v>
      </c>
      <c r="D20" s="10"/>
      <c r="E20" s="8"/>
      <c r="F20" s="8"/>
    </row>
    <row r="21" spans="1:6">
      <c r="A21" s="8" t="s">
        <v>33</v>
      </c>
      <c r="B21" s="20" t="s">
        <v>44</v>
      </c>
      <c r="C21" s="21">
        <v>269.01643068124099</v>
      </c>
      <c r="D21" s="10"/>
      <c r="E21" s="8"/>
      <c r="F21" s="8"/>
    </row>
    <row r="22" spans="1:6">
      <c r="A22" s="8" t="s">
        <v>45</v>
      </c>
      <c r="B22" s="22" t="s">
        <v>46</v>
      </c>
      <c r="C22" s="23">
        <v>-1.3645663412010114</v>
      </c>
      <c r="D22" s="24" t="s">
        <v>2</v>
      </c>
      <c r="E22" s="8"/>
      <c r="F22" s="8"/>
    </row>
    <row r="23" spans="1:6">
      <c r="A23" s="8" t="s">
        <v>45</v>
      </c>
      <c r="B23" s="22" t="s">
        <v>47</v>
      </c>
      <c r="C23" s="23">
        <v>2.803177738991435</v>
      </c>
      <c r="D23" s="24" t="s">
        <v>2</v>
      </c>
      <c r="E23" s="8"/>
      <c r="F23" s="8"/>
    </row>
    <row r="24" spans="1:6">
      <c r="A24" s="8" t="s">
        <v>45</v>
      </c>
      <c r="B24" s="22" t="s">
        <v>48</v>
      </c>
      <c r="C24" s="23">
        <v>2.8366180388574667</v>
      </c>
      <c r="D24" s="24" t="s">
        <v>2</v>
      </c>
      <c r="E24" s="8"/>
      <c r="F24" s="8"/>
    </row>
    <row r="25" spans="1:6">
      <c r="A25" s="8" t="s">
        <v>45</v>
      </c>
      <c r="B25" s="22" t="s">
        <v>49</v>
      </c>
      <c r="C25" s="23">
        <v>-1.5780225190977264</v>
      </c>
      <c r="D25" s="24" t="s">
        <v>2</v>
      </c>
      <c r="E25" s="8"/>
      <c r="F25" s="8"/>
    </row>
    <row r="26" spans="1:6">
      <c r="A26" s="8"/>
      <c r="B26" s="8" t="s">
        <v>50</v>
      </c>
      <c r="C26" s="25"/>
      <c r="D26" s="26"/>
      <c r="E26" s="8"/>
      <c r="F26" s="8"/>
    </row>
    <row r="27" spans="1:6">
      <c r="A27" s="8" t="s">
        <v>51</v>
      </c>
      <c r="B27" s="16" t="s">
        <v>76</v>
      </c>
      <c r="C27" s="27">
        <f>(C18*C13^C22*C20^C23+C13/C5-C20/C6-C19*C13^C24*C20^C25+C11)</f>
        <v>-1.5978912415448576E-8</v>
      </c>
      <c r="D27" s="43" t="s">
        <v>109</v>
      </c>
      <c r="E27" s="8"/>
      <c r="F27" s="8"/>
    </row>
    <row r="28" spans="1:6">
      <c r="A28" s="8" t="s">
        <v>52</v>
      </c>
      <c r="B28" s="16" t="s">
        <v>77</v>
      </c>
      <c r="C28" s="27">
        <f>(C19*C14^C24*C21^C25-C18*C14^C22*C21^C23-C14/C5+C21/C6+C12)</f>
        <v>1.4770193956792355E-9</v>
      </c>
      <c r="D28" s="43" t="s">
        <v>110</v>
      </c>
      <c r="E28" s="8"/>
      <c r="F28" s="8"/>
    </row>
    <row r="29" spans="1:6">
      <c r="A29" s="8" t="s">
        <v>53</v>
      </c>
      <c r="B29" s="16" t="s">
        <v>78</v>
      </c>
      <c r="C29" s="27">
        <f>(C22*C18*(C13^(C22-1))*C20^C23+1/C5-C24*C19*(C13^(C24-1))*C20^C25)</f>
        <v>9.1078256048149342E-11</v>
      </c>
      <c r="D29" s="43" t="s">
        <v>111</v>
      </c>
      <c r="E29" s="8"/>
      <c r="F29" s="8"/>
    </row>
    <row r="30" spans="1:6">
      <c r="A30" s="8" t="s">
        <v>54</v>
      </c>
      <c r="B30" s="16" t="s">
        <v>79</v>
      </c>
      <c r="C30" s="27">
        <f>(C23*C18*C13^C22*(C20^(C23-1))-1/C6-C25*C19*C13^C24*(C20^(C25-1)))</f>
        <v>-9.661593747267716E-11</v>
      </c>
      <c r="D30" s="43" t="s">
        <v>112</v>
      </c>
      <c r="E30" s="8"/>
      <c r="F30" s="8"/>
    </row>
    <row r="31" spans="1:6">
      <c r="A31" s="8" t="s">
        <v>55</v>
      </c>
      <c r="B31" s="16" t="s">
        <v>80</v>
      </c>
      <c r="C31" s="27">
        <f>(C24*C19*(C14^(C24-1))*C21^C25-C22*C18*(C14^(C22-1))*C21^C23-1/C5)</f>
        <v>-1.5631940186722204E-13</v>
      </c>
      <c r="D31" s="43" t="s">
        <v>113</v>
      </c>
      <c r="E31" s="8"/>
      <c r="F31" s="8"/>
    </row>
    <row r="32" spans="1:6">
      <c r="A32" s="8" t="s">
        <v>56</v>
      </c>
      <c r="B32" s="16" t="s">
        <v>81</v>
      </c>
      <c r="C32" s="27">
        <f>(C25*C19*C14^C24*(C21^(C25-1))-C23*C18*C14^C22*(C21^(C23-1))+1/C6)</f>
        <v>5.6488147492927965E-12</v>
      </c>
      <c r="D32" s="43" t="s">
        <v>114</v>
      </c>
      <c r="E32" s="8"/>
      <c r="F32" s="8"/>
    </row>
    <row r="33" spans="1:6">
      <c r="A33" s="8" t="s">
        <v>57</v>
      </c>
      <c r="B33" s="16" t="s">
        <v>82</v>
      </c>
      <c r="C33" s="27">
        <f>0.5*C7^2*C22*(C22-1)+0.5*C8^2*C23*(C23-1)+C9*C7*C8*C22*C23+C22*(C10-C5)+C23*(C10-C6)-C10</f>
        <v>-3.1738500716471663E-14</v>
      </c>
      <c r="D33" s="46" t="s">
        <v>115</v>
      </c>
      <c r="E33" s="8"/>
      <c r="F33" s="8"/>
    </row>
    <row r="34" spans="1:6">
      <c r="A34" s="8" t="s">
        <v>58</v>
      </c>
      <c r="B34" s="16" t="s">
        <v>83</v>
      </c>
      <c r="C34" s="27">
        <f>0.5*C7^2*C24*(C24-1)+0.5*C8^2*C25*(C25-1)+C9*C7*C8*C24*C25+C24*(C10-C5)+C25*(C10-C6)-C10</f>
        <v>4.3853809472693683E-15</v>
      </c>
      <c r="D34" s="46" t="s">
        <v>116</v>
      </c>
      <c r="E34" s="8"/>
      <c r="F34" s="8"/>
    </row>
    <row r="35" spans="1:6">
      <c r="A35" s="8"/>
      <c r="B35" s="8" t="s">
        <v>59</v>
      </c>
      <c r="C35" s="28">
        <f>SUM(ABS(C27)+ABS(C28)+ABS(C29)+ABS(C30)+ABS(C31)+ABS(C32)+ABS(C33)+ABS(C34))</f>
        <v>1.7649467262681462E-8</v>
      </c>
      <c r="D35" s="29" t="s">
        <v>60</v>
      </c>
      <c r="E35" s="8"/>
      <c r="F35" s="8"/>
    </row>
    <row r="36" spans="1:6">
      <c r="A36" s="16" t="s">
        <v>118</v>
      </c>
      <c r="B36" s="16" t="s">
        <v>2</v>
      </c>
      <c r="C36" s="30">
        <f>C20-C21</f>
        <v>505.37961620148405</v>
      </c>
    </row>
    <row r="37" spans="1:6">
      <c r="A37" s="45" t="s">
        <v>37</v>
      </c>
      <c r="B37" s="16" t="s">
        <v>88</v>
      </c>
      <c r="C37" s="17" t="s">
        <v>73</v>
      </c>
    </row>
    <row r="38" spans="1:6">
      <c r="A38" s="45" t="s">
        <v>39</v>
      </c>
      <c r="B38" s="16" t="s">
        <v>89</v>
      </c>
      <c r="C38" s="17" t="s">
        <v>74</v>
      </c>
    </row>
  </sheetData>
  <printOptions horizontalCentered="1" headings="1"/>
  <pageMargins left="0.33" right="0.23" top="0.75" bottom="0.75" header="0.3" footer="0.3"/>
  <pageSetup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topLeftCell="A16" workbookViewId="0">
      <selection activeCell="A23" sqref="A23"/>
    </sheetView>
  </sheetViews>
  <sheetFormatPr defaultRowHeight="15"/>
  <cols>
    <col min="1" max="1" width="26.85546875" customWidth="1"/>
    <col min="4" max="4" width="10.28515625" bestFit="1" customWidth="1"/>
    <col min="11" max="12" width="10.5703125" bestFit="1" customWidth="1"/>
    <col min="14" max="14" width="11.7109375" customWidth="1"/>
  </cols>
  <sheetData>
    <row r="1" spans="1:13" ht="15.75">
      <c r="A1" s="7" t="s">
        <v>12</v>
      </c>
      <c r="B1" s="8"/>
      <c r="C1" s="9"/>
      <c r="D1" s="8"/>
      <c r="E1" s="8" t="s">
        <v>70</v>
      </c>
      <c r="F1" s="8"/>
      <c r="G1" s="8"/>
      <c r="H1" s="8"/>
      <c r="I1" s="8"/>
      <c r="J1" s="8"/>
    </row>
    <row r="2" spans="1:13">
      <c r="A2" s="8" t="s">
        <v>2</v>
      </c>
      <c r="B2" s="8" t="s">
        <v>13</v>
      </c>
      <c r="C2" s="44" t="s">
        <v>117</v>
      </c>
      <c r="D2" s="16">
        <v>0.03</v>
      </c>
      <c r="K2" s="33" t="s">
        <v>66</v>
      </c>
      <c r="L2" s="34" t="s">
        <v>67</v>
      </c>
      <c r="M2" s="34" t="s">
        <v>68</v>
      </c>
    </row>
    <row r="3" spans="1:13">
      <c r="A3" s="8" t="s">
        <v>14</v>
      </c>
      <c r="B3" s="8" t="s">
        <v>15</v>
      </c>
      <c r="C3" s="32">
        <f>3*L3+2*M3</f>
        <v>434.13</v>
      </c>
      <c r="D3" s="32">
        <f>C3+20</f>
        <v>454.13</v>
      </c>
      <c r="E3" s="32">
        <f t="shared" ref="E3:I3" si="0">D3+20</f>
        <v>474.13</v>
      </c>
      <c r="F3" s="32">
        <f t="shared" si="0"/>
        <v>494.13</v>
      </c>
      <c r="G3" s="32">
        <f t="shared" si="0"/>
        <v>514.13</v>
      </c>
      <c r="H3" s="32">
        <f t="shared" si="0"/>
        <v>534.13</v>
      </c>
      <c r="I3" s="32">
        <f t="shared" si="0"/>
        <v>554.13</v>
      </c>
      <c r="K3" s="8">
        <v>77.930000000000007</v>
      </c>
      <c r="L3" s="8">
        <v>86.21</v>
      </c>
      <c r="M3" s="16">
        <v>87.75</v>
      </c>
    </row>
    <row r="4" spans="1:13">
      <c r="A4" s="8" t="s">
        <v>61</v>
      </c>
      <c r="B4" s="8" t="s">
        <v>62</v>
      </c>
      <c r="C4" s="17">
        <f>5*K3*(1+D2)</f>
        <v>401.33950000000004</v>
      </c>
      <c r="D4" s="17">
        <f>C4</f>
        <v>401.33950000000004</v>
      </c>
      <c r="E4" s="17">
        <f t="shared" ref="E4:I4" si="1">D4</f>
        <v>401.33950000000004</v>
      </c>
      <c r="F4" s="17">
        <f t="shared" si="1"/>
        <v>401.33950000000004</v>
      </c>
      <c r="G4" s="17">
        <f t="shared" si="1"/>
        <v>401.33950000000004</v>
      </c>
      <c r="H4" s="17">
        <f t="shared" si="1"/>
        <v>401.33950000000004</v>
      </c>
      <c r="I4" s="17">
        <f t="shared" si="1"/>
        <v>401.33950000000004</v>
      </c>
      <c r="L4" s="35" t="s">
        <v>69</v>
      </c>
      <c r="M4" s="47" t="s">
        <v>75</v>
      </c>
    </row>
    <row r="5" spans="1:13">
      <c r="A5" s="8" t="s">
        <v>16</v>
      </c>
      <c r="B5" s="11" t="s">
        <v>17</v>
      </c>
      <c r="C5" s="11">
        <v>0.08</v>
      </c>
      <c r="D5" s="11">
        <v>0.08</v>
      </c>
      <c r="E5" s="11">
        <v>0.08</v>
      </c>
      <c r="F5" s="11">
        <v>0.08</v>
      </c>
      <c r="G5" s="11">
        <v>0.08</v>
      </c>
      <c r="H5" s="11">
        <v>0.08</v>
      </c>
      <c r="I5" s="11">
        <v>0.08</v>
      </c>
      <c r="L5">
        <f>3*L3+2*M3-5*K3</f>
        <v>44.479999999999961</v>
      </c>
      <c r="M5">
        <f>3*L3+2*M3-(1+D2)*5*K3</f>
        <v>32.790499999999952</v>
      </c>
    </row>
    <row r="6" spans="1:13">
      <c r="A6" s="8" t="s">
        <v>18</v>
      </c>
      <c r="B6" s="11" t="s">
        <v>19</v>
      </c>
      <c r="C6" s="11">
        <v>0.08</v>
      </c>
      <c r="D6" s="11">
        <v>0.08</v>
      </c>
      <c r="E6" s="11">
        <v>0.08</v>
      </c>
      <c r="F6" s="11">
        <v>0.08</v>
      </c>
      <c r="G6" s="11">
        <v>0.08</v>
      </c>
      <c r="H6" s="11">
        <v>0.08</v>
      </c>
      <c r="I6" s="11">
        <v>0.08</v>
      </c>
      <c r="J6" s="8"/>
      <c r="K6" s="8"/>
    </row>
    <row r="7" spans="1:13">
      <c r="A7" s="8" t="s">
        <v>20</v>
      </c>
      <c r="B7" s="11" t="s">
        <v>21</v>
      </c>
      <c r="C7" s="13">
        <f>CRACK!$L$2</f>
        <v>0.34411885463503555</v>
      </c>
      <c r="D7" s="13">
        <f>CRACK!$L$2</f>
        <v>0.34411885463503555</v>
      </c>
      <c r="E7" s="13">
        <f>CRACK!$L$2</f>
        <v>0.34411885463503555</v>
      </c>
      <c r="F7" s="13">
        <f>CRACK!$L$2</f>
        <v>0.34411885463503555</v>
      </c>
      <c r="G7" s="13">
        <f>CRACK!$L$2</f>
        <v>0.34411885463503555</v>
      </c>
      <c r="H7" s="13">
        <f>CRACK!$L$2</f>
        <v>0.34411885463503555</v>
      </c>
      <c r="I7" s="13">
        <f>CRACK!$L$2</f>
        <v>0.34411885463503555</v>
      </c>
      <c r="J7" s="8"/>
      <c r="K7" s="8"/>
    </row>
    <row r="8" spans="1:13">
      <c r="A8" s="8" t="s">
        <v>22</v>
      </c>
      <c r="B8" s="11" t="s">
        <v>23</v>
      </c>
      <c r="C8" s="13">
        <f>CRACK!$I$2</f>
        <v>0.32238217287541171</v>
      </c>
      <c r="D8" s="13">
        <f>CRACK!$I$2</f>
        <v>0.32238217287541171</v>
      </c>
      <c r="E8" s="13">
        <f>CRACK!$I$2</f>
        <v>0.32238217287541171</v>
      </c>
      <c r="F8" s="13">
        <f>CRACK!$I$2</f>
        <v>0.32238217287541171</v>
      </c>
      <c r="G8" s="13">
        <f>CRACK!$I$2</f>
        <v>0.32238217287541171</v>
      </c>
      <c r="H8" s="13">
        <f>CRACK!$I$2</f>
        <v>0.32238217287541171</v>
      </c>
      <c r="I8" s="13">
        <f>CRACK!$I$2</f>
        <v>0.32238217287541171</v>
      </c>
      <c r="J8" s="8"/>
      <c r="K8" s="8"/>
    </row>
    <row r="9" spans="1:13">
      <c r="A9" s="8" t="s">
        <v>24</v>
      </c>
      <c r="B9" s="11" t="s">
        <v>25</v>
      </c>
      <c r="C9" s="13">
        <f>CRACK!$I$3</f>
        <v>0.89099536459626671</v>
      </c>
      <c r="D9" s="13">
        <f>CRACK!$I$3</f>
        <v>0.89099536459626671</v>
      </c>
      <c r="E9" s="13">
        <f>CRACK!$I$3</f>
        <v>0.89099536459626671</v>
      </c>
      <c r="F9" s="13">
        <f>CRACK!$I$3</f>
        <v>0.89099536459626671</v>
      </c>
      <c r="G9" s="13">
        <f>CRACK!$I$3</f>
        <v>0.89099536459626671</v>
      </c>
      <c r="H9" s="13">
        <f>CRACK!$I$3</f>
        <v>0.89099536459626671</v>
      </c>
      <c r="I9" s="13">
        <f>CRACK!$I$3</f>
        <v>0.89099536459626671</v>
      </c>
      <c r="J9" s="8"/>
      <c r="K9" s="8"/>
    </row>
    <row r="10" spans="1:13">
      <c r="A10" s="8" t="s">
        <v>26</v>
      </c>
      <c r="B10" s="11" t="s">
        <v>5</v>
      </c>
      <c r="C10" s="11">
        <v>0.09</v>
      </c>
      <c r="D10" s="11">
        <v>0.09</v>
      </c>
      <c r="E10" s="11">
        <v>0.09</v>
      </c>
      <c r="F10" s="11">
        <v>0.09</v>
      </c>
      <c r="G10" s="11">
        <v>0.09</v>
      </c>
      <c r="H10" s="11">
        <v>0.09</v>
      </c>
      <c r="I10" s="11">
        <v>0.09</v>
      </c>
      <c r="J10" s="8"/>
      <c r="K10" s="8"/>
    </row>
    <row r="11" spans="1:13">
      <c r="A11" s="8" t="s">
        <v>27</v>
      </c>
      <c r="B11" s="11" t="s">
        <v>28</v>
      </c>
      <c r="C11" s="12">
        <v>1300</v>
      </c>
      <c r="D11" s="12">
        <v>1300</v>
      </c>
      <c r="E11" s="12">
        <v>1300</v>
      </c>
      <c r="F11" s="12">
        <v>1300</v>
      </c>
      <c r="G11" s="12">
        <v>1300</v>
      </c>
      <c r="H11" s="12">
        <v>1300</v>
      </c>
      <c r="I11" s="12">
        <v>1300</v>
      </c>
      <c r="J11" s="8"/>
      <c r="K11" s="8"/>
    </row>
    <row r="12" spans="1:13">
      <c r="A12" s="8" t="s">
        <v>29</v>
      </c>
      <c r="B12" s="11" t="s">
        <v>30</v>
      </c>
      <c r="C12" s="12">
        <v>400</v>
      </c>
      <c r="D12" s="12">
        <v>400</v>
      </c>
      <c r="E12" s="12">
        <v>400</v>
      </c>
      <c r="F12" s="12">
        <v>400</v>
      </c>
      <c r="G12" s="12">
        <v>400</v>
      </c>
      <c r="H12" s="12">
        <v>400</v>
      </c>
      <c r="I12" s="12">
        <v>400</v>
      </c>
      <c r="J12" s="8"/>
      <c r="K12" s="8"/>
    </row>
    <row r="13" spans="1:13">
      <c r="A13" s="45" t="s">
        <v>31</v>
      </c>
      <c r="B13" s="14" t="s">
        <v>32</v>
      </c>
      <c r="C13" s="15">
        <f>C3</f>
        <v>434.13</v>
      </c>
      <c r="D13" s="15">
        <f t="shared" ref="D13:I13" si="2">D3</f>
        <v>454.13</v>
      </c>
      <c r="E13" s="15">
        <f t="shared" si="2"/>
        <v>474.13</v>
      </c>
      <c r="F13" s="15">
        <f t="shared" si="2"/>
        <v>494.13</v>
      </c>
      <c r="G13" s="15">
        <f t="shared" si="2"/>
        <v>514.13</v>
      </c>
      <c r="H13" s="15">
        <f t="shared" si="2"/>
        <v>534.13</v>
      </c>
      <c r="I13" s="15">
        <f t="shared" si="2"/>
        <v>554.13</v>
      </c>
      <c r="J13" s="8"/>
      <c r="K13" s="8"/>
    </row>
    <row r="14" spans="1:13">
      <c r="A14" s="45" t="s">
        <v>33</v>
      </c>
      <c r="B14" s="14" t="s">
        <v>34</v>
      </c>
      <c r="C14" s="15">
        <f>C3</f>
        <v>434.13</v>
      </c>
      <c r="D14" s="15">
        <f t="shared" ref="D14:I14" si="3">D3</f>
        <v>454.13</v>
      </c>
      <c r="E14" s="15">
        <f t="shared" si="3"/>
        <v>474.13</v>
      </c>
      <c r="F14" s="15">
        <f t="shared" si="3"/>
        <v>494.13</v>
      </c>
      <c r="G14" s="15">
        <f t="shared" si="3"/>
        <v>514.13</v>
      </c>
      <c r="H14" s="15">
        <f t="shared" si="3"/>
        <v>534.13</v>
      </c>
      <c r="I14" s="15">
        <f t="shared" si="3"/>
        <v>554.13</v>
      </c>
      <c r="J14" s="8"/>
      <c r="K14" s="8"/>
    </row>
    <row r="15" spans="1:13">
      <c r="A15" s="8"/>
      <c r="B15" s="8" t="s">
        <v>35</v>
      </c>
      <c r="C15" s="8"/>
      <c r="D15" s="8"/>
      <c r="E15" s="8"/>
      <c r="F15" s="8"/>
      <c r="G15" s="8"/>
      <c r="H15" s="8"/>
      <c r="I15" s="8"/>
      <c r="J15" s="8"/>
      <c r="K15" s="8"/>
    </row>
    <row r="16" spans="1:13">
      <c r="A16" s="8" t="s">
        <v>37</v>
      </c>
      <c r="B16" s="16" t="s">
        <v>38</v>
      </c>
      <c r="C16" s="17">
        <f>(C18*(C3^C22)*(C4^C23)+C3/C5-C4/C6)</f>
        <v>929.42382111546704</v>
      </c>
      <c r="D16" s="17">
        <f t="shared" ref="D16:I16" si="4">(D18*(D3^D22)*(D4^D23)+D3/D5-D4/D6)</f>
        <v>1142.5053393536109</v>
      </c>
      <c r="E16" s="17">
        <f t="shared" si="4"/>
        <v>1359.190512274311</v>
      </c>
      <c r="F16" s="17">
        <f t="shared" si="4"/>
        <v>1579.0466324998715</v>
      </c>
      <c r="G16" s="17">
        <f t="shared" si="4"/>
        <v>1801.700976049432</v>
      </c>
      <c r="H16" s="17">
        <f t="shared" si="4"/>
        <v>2026.8316207803518</v>
      </c>
      <c r="I16" s="17">
        <f t="shared" si="4"/>
        <v>2254.1597582897284</v>
      </c>
      <c r="J16" s="17"/>
      <c r="K16" s="8" t="s">
        <v>2</v>
      </c>
    </row>
    <row r="17" spans="1:11">
      <c r="A17" s="8" t="s">
        <v>39</v>
      </c>
      <c r="B17" s="16" t="s">
        <v>40</v>
      </c>
      <c r="C17" s="17">
        <f>(C19*C3^C24*C4^C25)</f>
        <v>969.69503145864269</v>
      </c>
      <c r="D17" s="17">
        <f t="shared" ref="D17:I17" si="5">(D19*D3^D24*D4^D25)</f>
        <v>1093.831124965606</v>
      </c>
      <c r="E17" s="17">
        <f t="shared" si="5"/>
        <v>1229.4349208479814</v>
      </c>
      <c r="F17" s="17">
        <f t="shared" si="5"/>
        <v>1377.0792849665449</v>
      </c>
      <c r="G17" s="17">
        <f t="shared" si="5"/>
        <v>1537.3441974489035</v>
      </c>
      <c r="H17" s="17">
        <f t="shared" si="5"/>
        <v>1710.8162435415431</v>
      </c>
      <c r="I17" s="17">
        <f t="shared" si="5"/>
        <v>1898.0882004429025</v>
      </c>
      <c r="J17" s="17"/>
      <c r="K17" s="8" t="s">
        <v>2</v>
      </c>
    </row>
    <row r="18" spans="1:11">
      <c r="A18" s="8"/>
      <c r="B18" s="16" t="s">
        <v>41</v>
      </c>
      <c r="C18" s="18">
        <v>0.10868628384728905</v>
      </c>
      <c r="D18" s="18">
        <v>0.1142765846708045</v>
      </c>
      <c r="E18" s="18">
        <v>0.11996690893522806</v>
      </c>
      <c r="F18" s="18">
        <v>0.12574701798189139</v>
      </c>
      <c r="G18" s="18">
        <v>0.13160745623664225</v>
      </c>
      <c r="H18" s="18">
        <v>0.13753947759241475</v>
      </c>
      <c r="I18" s="18">
        <v>0.14353498310033244</v>
      </c>
      <c r="J18" s="8"/>
      <c r="K18" s="8"/>
    </row>
    <row r="19" spans="1:11">
      <c r="A19" s="8"/>
      <c r="B19" s="16" t="s">
        <v>42</v>
      </c>
      <c r="C19" s="18">
        <v>0.40587648498781909</v>
      </c>
      <c r="D19" s="18">
        <v>0.42162990456628202</v>
      </c>
      <c r="E19" s="18">
        <v>0.43699764275400244</v>
      </c>
      <c r="F19" s="18">
        <v>0.45198493513592031</v>
      </c>
      <c r="G19" s="18">
        <v>0.46659909279554956</v>
      </c>
      <c r="H19" s="18">
        <v>0.48084887970712537</v>
      </c>
      <c r="I19" s="18">
        <v>0.49474404148543444</v>
      </c>
      <c r="J19" s="8"/>
      <c r="K19" s="8"/>
    </row>
    <row r="20" spans="1:11">
      <c r="A20" s="8" t="s">
        <v>31</v>
      </c>
      <c r="B20" s="20" t="s">
        <v>43</v>
      </c>
      <c r="C20" s="21">
        <v>768.29681494019133</v>
      </c>
      <c r="D20" s="21">
        <v>793.13302131667638</v>
      </c>
      <c r="E20" s="21">
        <v>817.93624203373588</v>
      </c>
      <c r="F20" s="21">
        <v>842.70643147785381</v>
      </c>
      <c r="G20" s="21">
        <v>867.44366935748872</v>
      </c>
      <c r="H20" s="21">
        <v>892.14813755805994</v>
      </c>
      <c r="I20" s="21">
        <v>916.82010049632856</v>
      </c>
      <c r="J20" s="8"/>
      <c r="K20" s="8"/>
    </row>
    <row r="21" spans="1:11">
      <c r="A21" s="8" t="s">
        <v>33</v>
      </c>
      <c r="B21" s="20" t="s">
        <v>44</v>
      </c>
      <c r="C21" s="21">
        <v>270.1659652353249</v>
      </c>
      <c r="D21" s="21">
        <v>285.41814395511756</v>
      </c>
      <c r="E21" s="21">
        <v>300.70828395719968</v>
      </c>
      <c r="F21" s="21">
        <v>316.03588918664002</v>
      </c>
      <c r="G21" s="21">
        <v>331.40037941533041</v>
      </c>
      <c r="H21" s="21">
        <v>346.80111499677514</v>
      </c>
      <c r="I21" s="21">
        <v>362.23741579325718</v>
      </c>
      <c r="J21" s="8"/>
      <c r="K21" s="8"/>
    </row>
    <row r="22" spans="1:11">
      <c r="A22" s="8" t="s">
        <v>45</v>
      </c>
      <c r="B22" s="22" t="s">
        <v>46</v>
      </c>
      <c r="C22" s="23">
        <v>-1.3788486336903218</v>
      </c>
      <c r="D22" s="23">
        <v>-1.4020231900912008</v>
      </c>
      <c r="E22" s="23">
        <v>-1.4237011758390483</v>
      </c>
      <c r="F22" s="23">
        <v>-1.4440200394322231</v>
      </c>
      <c r="G22" s="23">
        <v>-1.4631013140770834</v>
      </c>
      <c r="H22" s="23">
        <v>-1.4810528100107825</v>
      </c>
      <c r="I22" s="23">
        <v>-1.4979704576980997</v>
      </c>
      <c r="J22" s="8"/>
      <c r="K22" s="8"/>
    </row>
    <row r="23" spans="1:11">
      <c r="A23" s="8" t="s">
        <v>45</v>
      </c>
      <c r="B23" s="22" t="s">
        <v>47</v>
      </c>
      <c r="C23" s="23">
        <v>2.8101753019172095</v>
      </c>
      <c r="D23" s="23">
        <v>2.8235246315022917</v>
      </c>
      <c r="E23" s="23">
        <v>2.8358473080302979</v>
      </c>
      <c r="F23" s="23">
        <v>2.8472496730815946</v>
      </c>
      <c r="G23" s="23">
        <v>2.8578245317787516</v>
      </c>
      <c r="H23" s="23">
        <v>2.8676531713952973</v>
      </c>
      <c r="I23" s="23">
        <v>2.8768070364810026</v>
      </c>
      <c r="J23" s="8"/>
      <c r="K23" s="8"/>
    </row>
    <row r="24" spans="1:11">
      <c r="A24" s="8" t="s">
        <v>45</v>
      </c>
      <c r="B24" s="22" t="s">
        <v>48</v>
      </c>
      <c r="C24" s="23">
        <v>2.8516066130314117</v>
      </c>
      <c r="D24" s="23">
        <v>2.8618353361933733</v>
      </c>
      <c r="E24" s="23">
        <v>2.8711512606908411</v>
      </c>
      <c r="F24" s="23">
        <v>2.8796716748386455</v>
      </c>
      <c r="G24" s="23">
        <v>2.8874948294579159</v>
      </c>
      <c r="H24" s="23">
        <v>2.8947036028077258</v>
      </c>
      <c r="I24" s="23">
        <v>2.901368359397579</v>
      </c>
      <c r="J24" s="8"/>
      <c r="K24" s="8"/>
    </row>
    <row r="25" spans="1:11">
      <c r="A25" s="8" t="s">
        <v>45</v>
      </c>
      <c r="B25" s="22" t="s">
        <v>49</v>
      </c>
      <c r="C25" s="23">
        <v>-1.5913938289104124</v>
      </c>
      <c r="D25" s="23">
        <v>-1.6095157045751138</v>
      </c>
      <c r="E25" s="23">
        <v>-1.6261419188835446</v>
      </c>
      <c r="F25" s="23">
        <v>-1.641453326575872</v>
      </c>
      <c r="G25" s="23">
        <v>-1.6556029118009834</v>
      </c>
      <c r="H25" s="23">
        <v>-1.6687209110270185</v>
      </c>
      <c r="I25" s="23">
        <v>-1.6809188557075017</v>
      </c>
      <c r="J25" s="8"/>
      <c r="K25" s="8"/>
    </row>
    <row r="26" spans="1:11">
      <c r="A26" s="8"/>
      <c r="B26" s="8" t="s">
        <v>50</v>
      </c>
      <c r="C26" s="25"/>
      <c r="D26" s="25"/>
      <c r="E26" s="25"/>
      <c r="F26" s="25"/>
      <c r="G26" s="25"/>
      <c r="H26" s="25"/>
      <c r="I26" s="25"/>
      <c r="J26" s="8"/>
      <c r="K26" s="8"/>
    </row>
    <row r="27" spans="1:11">
      <c r="A27" s="8" t="s">
        <v>51</v>
      </c>
      <c r="B27" s="16" t="s">
        <v>76</v>
      </c>
      <c r="C27" s="27">
        <f>(C18*C13^C22*C20^C23+C13/C5-C20/C6-C19*C13^C24*C20^C25+C11)</f>
        <v>-8.8675733422860503E-12</v>
      </c>
      <c r="D27" s="27">
        <f t="shared" ref="D27:I27" si="6">(D18*D13^D22*D20^D23+D13/D5-D20/D6-D19*D13^D24*D20^D25+D11)</f>
        <v>1.3642420526593924E-12</v>
      </c>
      <c r="E27" s="27">
        <f t="shared" si="6"/>
        <v>6.3664629124104977E-12</v>
      </c>
      <c r="F27" s="27">
        <f t="shared" si="6"/>
        <v>-4.0927261579781771E-12</v>
      </c>
      <c r="G27" s="27">
        <f t="shared" si="6"/>
        <v>1.0004441719502211E-11</v>
      </c>
      <c r="H27" s="27">
        <f t="shared" si="6"/>
        <v>-1.0913936421275139E-11</v>
      </c>
      <c r="I27" s="27">
        <f t="shared" si="6"/>
        <v>5.9176500144531019E-8</v>
      </c>
      <c r="J27" s="8"/>
      <c r="K27" s="8"/>
    </row>
    <row r="28" spans="1:11">
      <c r="A28" s="8" t="s">
        <v>52</v>
      </c>
      <c r="B28" s="16" t="s">
        <v>77</v>
      </c>
      <c r="C28" s="27">
        <f>(C19*C14^C24*C21^C25-C18*C14^C22*C21^C23-C14/C5+C21/C6+C12)</f>
        <v>-5.4569682106375694E-12</v>
      </c>
      <c r="D28" s="27">
        <f t="shared" ref="D28:I28" si="7">(D19*D14^D24*D21^D25-D18*D14^D22*D21^D23-D14/D5+D21/D6+D12)</f>
        <v>9.0949470177292824E-13</v>
      </c>
      <c r="E28" s="27">
        <f t="shared" si="7"/>
        <v>-6.3664629124104977E-12</v>
      </c>
      <c r="F28" s="27">
        <f t="shared" si="7"/>
        <v>5.9117155615240335E-12</v>
      </c>
      <c r="G28" s="27">
        <f t="shared" si="7"/>
        <v>9.0949470177292824E-13</v>
      </c>
      <c r="H28" s="27">
        <f t="shared" si="7"/>
        <v>-2.7284841053187847E-12</v>
      </c>
      <c r="I28" s="27">
        <f t="shared" si="7"/>
        <v>-3.7780409911647439E-9</v>
      </c>
      <c r="J28" s="8"/>
      <c r="K28" s="8"/>
    </row>
    <row r="29" spans="1:11">
      <c r="A29" s="8" t="s">
        <v>53</v>
      </c>
      <c r="B29" s="16" t="s">
        <v>78</v>
      </c>
      <c r="C29" s="27">
        <f>(C22*C18*(C13^(C22-1))*C20^C23+1/C5-C24*C19*(C13^(C24-1))*C20^C25)</f>
        <v>3.1530333899354446E-14</v>
      </c>
      <c r="D29" s="27">
        <f t="shared" ref="D29:I29" si="8">(D22*D18*(D13^(D22-1))*D20^D23+1/D5-D24*D19*(D13^(D24-1))*D20^D25)</f>
        <v>1.1102230246251565E-14</v>
      </c>
      <c r="E29" s="27">
        <f t="shared" si="8"/>
        <v>2.6645352591003757E-15</v>
      </c>
      <c r="F29" s="27">
        <f t="shared" si="8"/>
        <v>8.8817841970012523E-15</v>
      </c>
      <c r="G29" s="27">
        <f t="shared" si="8"/>
        <v>-2.2648549702353193E-14</v>
      </c>
      <c r="H29" s="27">
        <f t="shared" si="8"/>
        <v>2.1760371282653068E-14</v>
      </c>
      <c r="I29" s="27">
        <f t="shared" si="8"/>
        <v>-1.3060397208164432E-10</v>
      </c>
      <c r="J29" s="8"/>
      <c r="K29" s="8"/>
    </row>
    <row r="30" spans="1:11">
      <c r="A30" s="8" t="s">
        <v>54</v>
      </c>
      <c r="B30" s="16" t="s">
        <v>79</v>
      </c>
      <c r="C30" s="27">
        <f>(C23*C18*C13^C22*(C20^(C23-1))-1/C6-C25*C19*C13^C24*(C20^(C25-1)))</f>
        <v>-3.9190872769268026E-14</v>
      </c>
      <c r="D30" s="27">
        <f t="shared" ref="D30:I30" si="9">(D23*D18*D13^D22*(D20^(D23-1))-1/D6-D25*D19*D13^D24*(D20^(D25-1)))</f>
        <v>-1.2434497875801753E-14</v>
      </c>
      <c r="E30" s="27">
        <f t="shared" si="9"/>
        <v>-5.1070259132757201E-15</v>
      </c>
      <c r="F30" s="27">
        <f t="shared" si="9"/>
        <v>-7.6605388699135801E-15</v>
      </c>
      <c r="G30" s="27">
        <f t="shared" si="9"/>
        <v>2.4424906541753444E-15</v>
      </c>
      <c r="H30" s="27">
        <f t="shared" si="9"/>
        <v>2.3314683517128287E-15</v>
      </c>
      <c r="I30" s="27">
        <f t="shared" si="9"/>
        <v>1.6403278735310778E-10</v>
      </c>
      <c r="J30" s="8"/>
      <c r="K30" s="8"/>
    </row>
    <row r="31" spans="1:11">
      <c r="A31" s="8" t="s">
        <v>55</v>
      </c>
      <c r="B31" s="16" t="s">
        <v>80</v>
      </c>
      <c r="C31" s="27">
        <f>(C24*C19*(C14^(C24-1))*C21^C25-C22*C18*(C14^(C22-1))*C21^C23-1/C5)</f>
        <v>-1.4210854715202004E-14</v>
      </c>
      <c r="D31" s="27">
        <f t="shared" ref="D31:I31" si="10">(D24*D19*(D14^(D24-1))*D21^D25-D22*D18*(D14^(D22-1))*D21^D23-1/D5)</f>
        <v>1.7763568394002505E-15</v>
      </c>
      <c r="E31" s="27">
        <f t="shared" si="10"/>
        <v>1.7763568394002505E-15</v>
      </c>
      <c r="F31" s="27">
        <f t="shared" si="10"/>
        <v>7.1054273576010019E-15</v>
      </c>
      <c r="G31" s="27">
        <f t="shared" si="10"/>
        <v>1.7763568394002505E-15</v>
      </c>
      <c r="H31" s="27">
        <f t="shared" si="10"/>
        <v>-1.9539925233402755E-14</v>
      </c>
      <c r="I31" s="27">
        <f t="shared" si="10"/>
        <v>9.3116625521361129E-12</v>
      </c>
      <c r="J31" s="8"/>
      <c r="K31" s="8"/>
    </row>
    <row r="32" spans="1:11">
      <c r="A32" s="8" t="s">
        <v>56</v>
      </c>
      <c r="B32" s="16" t="s">
        <v>81</v>
      </c>
      <c r="C32" s="27">
        <f>(C25*C19*C14^C24*(C21^(C25-1))-C23*C18*C14^C22*(C21^(C23-1))+1/C6)</f>
        <v>2.8421709430404007E-14</v>
      </c>
      <c r="D32" s="27">
        <f t="shared" ref="D32:I32" si="11">(D25*D19*D14^D24*(D21^(D25-1))-D23*D18*D14^D22*(D21^(D23-1))+1/D6)</f>
        <v>-7.1054273576010019E-15</v>
      </c>
      <c r="E32" s="27">
        <f t="shared" si="11"/>
        <v>4.2632564145606011E-14</v>
      </c>
      <c r="F32" s="27">
        <f t="shared" si="11"/>
        <v>-3.5527136788005009E-14</v>
      </c>
      <c r="G32" s="27">
        <f t="shared" si="11"/>
        <v>7.1054273576010019E-15</v>
      </c>
      <c r="H32" s="27">
        <f t="shared" si="11"/>
        <v>2.6645352591003757E-14</v>
      </c>
      <c r="I32" s="27">
        <f t="shared" si="11"/>
        <v>-3.0457414368356694E-11</v>
      </c>
      <c r="J32" s="8"/>
      <c r="K32" s="8"/>
    </row>
    <row r="33" spans="1:11">
      <c r="A33" s="8" t="s">
        <v>57</v>
      </c>
      <c r="B33" s="16" t="s">
        <v>82</v>
      </c>
      <c r="C33" s="27">
        <f>0.5*C7^2*C22*(C22-1)+0.5*C8^2*C23*(C23-1)+C9*C7*C8*C22*C23+C22*(C10-C5)+C23*(C10-C6)-C10</f>
        <v>-1.4077587677258085E-4</v>
      </c>
      <c r="D33" s="27">
        <f t="shared" ref="D33:I33" si="12">0.5*D7^2*D22*(D22-1)+0.5*D8^2*D23*(D23-1)+D9*D7*D8*D22*D23+D22*(D10-D5)+D23*(D10-D6)-D10</f>
        <v>-1.239790826602083E-4</v>
      </c>
      <c r="E33" s="27">
        <f t="shared" si="12"/>
        <v>-1.0773425816400228E-4</v>
      </c>
      <c r="F33" s="27">
        <f t="shared" si="12"/>
        <v>-9.2032354264012795E-5</v>
      </c>
      <c r="G33" s="27">
        <f t="shared" si="12"/>
        <v>-7.6860980919857269E-5</v>
      </c>
      <c r="H33" s="27">
        <f t="shared" si="12"/>
        <v>-6.2205428379799588E-5</v>
      </c>
      <c r="I33" s="27">
        <f t="shared" si="12"/>
        <v>-4.8049445962206061E-5</v>
      </c>
      <c r="J33" s="8"/>
      <c r="K33" s="8"/>
    </row>
    <row r="34" spans="1:11">
      <c r="A34" s="8" t="s">
        <v>58</v>
      </c>
      <c r="B34" s="16" t="s">
        <v>83</v>
      </c>
      <c r="C34" s="27">
        <f>0.5*C7^2*C24*(C24-1)+0.5*C8^2*C25*(C25-1)+C9*C7*C8*C24*C25+C24*(C10-C5)+C25*(C10-C6)-C10</f>
        <v>9.6700777723313092E-4</v>
      </c>
      <c r="D34" s="27">
        <f t="shared" ref="D34:I34" si="13">0.5*D7^2*D24*(D24-1)+0.5*D8^2*D25*(D25-1)+D9*D7*D8*D24*D25+D24*(D10-D5)+D25*(D10-D6)-D10</f>
        <v>9.6342773289578854E-4</v>
      </c>
      <c r="E34" s="27">
        <f t="shared" si="13"/>
        <v>9.5991020520366788E-4</v>
      </c>
      <c r="F34" s="27">
        <f t="shared" si="13"/>
        <v>9.5647089840732169E-4</v>
      </c>
      <c r="G34" s="27">
        <f t="shared" si="13"/>
        <v>9.5311990482149778E-4</v>
      </c>
      <c r="H34" s="27">
        <f t="shared" si="13"/>
        <v>9.4986327463920939E-4</v>
      </c>
      <c r="I34" s="27">
        <f t="shared" si="13"/>
        <v>9.4670414912506606E-4</v>
      </c>
      <c r="J34" s="8"/>
      <c r="K34" s="8"/>
    </row>
    <row r="35" spans="1:11">
      <c r="A35" s="8"/>
      <c r="B35" s="8" t="s">
        <v>59</v>
      </c>
      <c r="C35" s="28">
        <f>SUM(ABS(C27)+ABS(C28)+ABS(C29)+ABS(C30)+ABS(C31)+ABS(C32)+ABS(C33)+ABS(C34))</f>
        <v>1.1077836684436071E-3</v>
      </c>
      <c r="D35" s="28">
        <f t="shared" ref="D35:I35" si="14">SUM(ABS(D27)+ABS(D28)+ABS(D29)+ABS(D30)+ABS(D31)+ABS(D32)+ABS(D33)+ABS(D34))</f>
        <v>1.0874068178621521E-3</v>
      </c>
      <c r="E35" s="28">
        <f t="shared" si="14"/>
        <v>1.0676444761527765E-3</v>
      </c>
      <c r="F35" s="28">
        <f t="shared" si="14"/>
        <v>1.0485032627349511E-3</v>
      </c>
      <c r="G35" s="28">
        <f t="shared" si="14"/>
        <v>1.0299808966892643E-3</v>
      </c>
      <c r="H35" s="28">
        <f t="shared" si="14"/>
        <v>1.0120687167317066E-3</v>
      </c>
      <c r="I35" s="28">
        <f t="shared" si="14"/>
        <v>9.9481688403424418E-4</v>
      </c>
      <c r="J35" s="48">
        <f t="array" ref="J35">SUM(ABS(C35:I35))</f>
        <v>7.3482047226487018E-3</v>
      </c>
      <c r="K35" s="8"/>
    </row>
    <row r="36" spans="1:11">
      <c r="A36" s="16" t="s">
        <v>118</v>
      </c>
      <c r="B36" s="16" t="s">
        <v>2</v>
      </c>
      <c r="C36" s="30">
        <f>C20-C21</f>
        <v>498.13084970486642</v>
      </c>
      <c r="D36" s="30">
        <f t="shared" ref="D36:I36" si="15">D20-D21</f>
        <v>507.71487736155882</v>
      </c>
      <c r="E36" s="30">
        <f t="shared" si="15"/>
        <v>517.2279580765362</v>
      </c>
      <c r="F36" s="30">
        <f t="shared" si="15"/>
        <v>526.67054229121379</v>
      </c>
      <c r="G36" s="30">
        <f t="shared" si="15"/>
        <v>536.04328994215825</v>
      </c>
      <c r="H36" s="30">
        <f t="shared" si="15"/>
        <v>545.3470225612848</v>
      </c>
      <c r="I36" s="30">
        <f t="shared" si="15"/>
        <v>554.58268470307144</v>
      </c>
    </row>
    <row r="37" spans="1:11">
      <c r="A37" s="45" t="s">
        <v>37</v>
      </c>
      <c r="B37" s="16" t="s">
        <v>88</v>
      </c>
      <c r="C37" s="17" t="s">
        <v>73</v>
      </c>
    </row>
    <row r="38" spans="1:11">
      <c r="A38" s="45" t="s">
        <v>39</v>
      </c>
      <c r="B38" s="16" t="s">
        <v>89</v>
      </c>
      <c r="C38" s="17" t="s">
        <v>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/>
  </sheetViews>
  <sheetFormatPr defaultRowHeight="15"/>
  <cols>
    <col min="1" max="1" width="23.7109375" bestFit="1" customWidth="1"/>
    <col min="2" max="2" width="13.85546875" customWidth="1"/>
    <col min="3" max="5" width="13.85546875" bestFit="1" customWidth="1"/>
  </cols>
  <sheetData>
    <row r="1" spans="1:5" ht="15.75">
      <c r="A1" s="4" t="s">
        <v>6</v>
      </c>
      <c r="B1" s="4"/>
      <c r="C1" s="4"/>
      <c r="D1" s="4"/>
      <c r="E1" s="4"/>
    </row>
    <row r="2" spans="1:5">
      <c r="B2" s="5">
        <v>40148</v>
      </c>
      <c r="C2" s="5">
        <v>40513</v>
      </c>
      <c r="D2" s="5">
        <v>40878</v>
      </c>
      <c r="E2" s="5">
        <v>41061</v>
      </c>
    </row>
    <row r="3" spans="1:5">
      <c r="A3" t="s">
        <v>7</v>
      </c>
      <c r="B3">
        <v>20</v>
      </c>
      <c r="C3">
        <v>55</v>
      </c>
      <c r="D3">
        <v>15</v>
      </c>
      <c r="E3">
        <v>55</v>
      </c>
    </row>
    <row r="4" spans="1:5">
      <c r="A4" t="s">
        <v>8</v>
      </c>
      <c r="B4" s="6">
        <v>100000000</v>
      </c>
      <c r="C4" s="6"/>
      <c r="D4" s="6"/>
      <c r="E4" s="6"/>
    </row>
    <row r="5" spans="1:5">
      <c r="A5" t="s">
        <v>9</v>
      </c>
      <c r="B5" s="36">
        <f>B3*$B$4</f>
        <v>2000000000</v>
      </c>
      <c r="C5" s="36">
        <f t="shared" ref="C5:E5" si="0">C3*$B$4</f>
        <v>5500000000</v>
      </c>
      <c r="D5" s="36">
        <f t="shared" si="0"/>
        <v>1500000000</v>
      </c>
      <c r="E5" s="36">
        <f t="shared" si="0"/>
        <v>5500000000</v>
      </c>
    </row>
    <row r="6" spans="1:5">
      <c r="A6" t="s">
        <v>10</v>
      </c>
      <c r="B6" s="36">
        <f>B5-50000000</f>
        <v>1950000000</v>
      </c>
      <c r="C6" s="36">
        <f>C5-50000000</f>
        <v>5450000000</v>
      </c>
      <c r="D6" s="36">
        <f t="shared" ref="D6:E6" si="1">D5-50000000</f>
        <v>1450000000</v>
      </c>
      <c r="E6" s="36">
        <f t="shared" si="1"/>
        <v>5450000000</v>
      </c>
    </row>
    <row r="7" spans="1:5">
      <c r="B7" t="s">
        <v>96</v>
      </c>
    </row>
    <row r="8" spans="1:5">
      <c r="A8" t="s">
        <v>90</v>
      </c>
      <c r="B8" s="2">
        <f>CRACK!$B$107</f>
        <v>77.930000000000007</v>
      </c>
    </row>
    <row r="9" spans="1:5">
      <c r="A9" t="s">
        <v>67</v>
      </c>
      <c r="B9" s="2">
        <f>CRACK!$C$107</f>
        <v>86.205000000000013</v>
      </c>
    </row>
    <row r="10" spans="1:5">
      <c r="A10" t="s">
        <v>68</v>
      </c>
      <c r="B10" s="2">
        <f>CRACK!$D$107</f>
        <v>87.754800000000003</v>
      </c>
    </row>
    <row r="11" spans="1:5">
      <c r="A11" t="s">
        <v>98</v>
      </c>
      <c r="B11" s="2">
        <f>CRACK!$E$107/5</f>
        <v>8.8949199999999902</v>
      </c>
    </row>
    <row r="12" spans="1:5">
      <c r="A12" t="s">
        <v>102</v>
      </c>
      <c r="B12" s="2">
        <f>OPTION!$G$5/5</f>
        <v>6.5580999999999907</v>
      </c>
    </row>
    <row r="13" spans="1:5">
      <c r="A13" t="s">
        <v>91</v>
      </c>
      <c r="B13" s="6">
        <v>80000</v>
      </c>
    </row>
    <row r="14" spans="1:5">
      <c r="A14" t="s">
        <v>92</v>
      </c>
      <c r="B14">
        <v>0.7</v>
      </c>
    </row>
    <row r="15" spans="1:5">
      <c r="A15" t="s">
        <v>93</v>
      </c>
      <c r="B15" s="2">
        <f>OPTION!$C$16/5</f>
        <v>185.23117143157015</v>
      </c>
    </row>
    <row r="16" spans="1:5">
      <c r="A16" t="s">
        <v>94</v>
      </c>
      <c r="B16" s="2">
        <f>OPTION!$E$16/5</f>
        <v>81.976249999999894</v>
      </c>
    </row>
    <row r="17" spans="1:3">
      <c r="B17" t="s">
        <v>97</v>
      </c>
    </row>
    <row r="18" spans="1:3">
      <c r="A18" t="s">
        <v>99</v>
      </c>
      <c r="B18" s="6">
        <f>365*B13*B14</f>
        <v>20440000</v>
      </c>
      <c r="C18" t="s">
        <v>2</v>
      </c>
    </row>
    <row r="19" spans="1:3">
      <c r="A19" t="s">
        <v>100</v>
      </c>
      <c r="B19" s="36">
        <f>B18*(3*B9+2*B10)/5</f>
        <v>1774701364.8</v>
      </c>
    </row>
    <row r="20" spans="1:3">
      <c r="A20" t="s">
        <v>101</v>
      </c>
      <c r="B20" s="36">
        <f>B12*B18</f>
        <v>134047563.99999981</v>
      </c>
    </row>
    <row r="21" spans="1:3">
      <c r="B21" s="6" t="s">
        <v>104</v>
      </c>
    </row>
    <row r="22" spans="1:3">
      <c r="A22" t="s">
        <v>103</v>
      </c>
      <c r="B22" s="36">
        <f>B20/OPTION!$C$5</f>
        <v>1675594549.9999976</v>
      </c>
      <c r="C22" s="6"/>
    </row>
    <row r="23" spans="1:3">
      <c r="A23" t="s">
        <v>11</v>
      </c>
      <c r="B23" s="36">
        <f>B18*B15</f>
        <v>3786125144.0612936</v>
      </c>
    </row>
    <row r="24" spans="1:3">
      <c r="A24" t="s">
        <v>95</v>
      </c>
      <c r="B24" s="36">
        <f>B18*B16</f>
        <v>1675594549.9999979</v>
      </c>
    </row>
    <row r="25" spans="1:3">
      <c r="B25" s="6"/>
    </row>
    <row r="26" spans="1:3">
      <c r="A26" t="s">
        <v>93</v>
      </c>
      <c r="B26" s="2" t="s">
        <v>122</v>
      </c>
    </row>
    <row r="27" spans="1:3">
      <c r="A27" t="s">
        <v>94</v>
      </c>
      <c r="B27" s="2" t="s">
        <v>123</v>
      </c>
    </row>
    <row r="28" spans="1:3">
      <c r="A28" t="s">
        <v>99</v>
      </c>
      <c r="B28" s="6" t="s">
        <v>124</v>
      </c>
    </row>
    <row r="29" spans="1:3">
      <c r="A29" t="s">
        <v>100</v>
      </c>
      <c r="B29" s="36" t="s">
        <v>125</v>
      </c>
    </row>
    <row r="30" spans="1:3">
      <c r="A30" t="s">
        <v>101</v>
      </c>
      <c r="B30" s="36" t="s">
        <v>126</v>
      </c>
    </row>
    <row r="31" spans="1:3">
      <c r="A31" t="s">
        <v>103</v>
      </c>
      <c r="B31" s="36" t="s">
        <v>127</v>
      </c>
    </row>
    <row r="32" spans="1:3">
      <c r="A32" t="s">
        <v>11</v>
      </c>
      <c r="B32" s="36" t="s">
        <v>128</v>
      </c>
    </row>
    <row r="33" spans="1:2">
      <c r="A33" t="s">
        <v>95</v>
      </c>
      <c r="B33" s="36" t="s">
        <v>129</v>
      </c>
    </row>
  </sheetData>
  <printOptions horizontalCentered="1" headings="1" gridLines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CRACK</vt:lpstr>
      <vt:lpstr>OPTION</vt:lpstr>
      <vt:lpstr>DELTA</vt:lpstr>
      <vt:lpstr>VALUE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2013-01-15T23:39:53Z</cp:lastPrinted>
  <dcterms:created xsi:type="dcterms:W3CDTF">2012-11-01T22:52:18Z</dcterms:created>
  <dcterms:modified xsi:type="dcterms:W3CDTF">2014-03-05T16:40:47Z</dcterms:modified>
</cp:coreProperties>
</file>